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70" yWindow="2880" windowWidth="9225" windowHeight="5835" tabRatio="907" activeTab="2"/>
  </bookViews>
  <sheets>
    <sheet name="справка №1-БАЛАНС" sheetId="1" r:id="rId1"/>
    <sheet name="справка №2-ОТЧЕТ ЗА ДОХОДИТЕ 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<sst xmlns="http://schemas.openxmlformats.org/spreadsheetml/2006/main" count="1072" uniqueCount="878">
  <si>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</si>
  <si>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</si>
  <si>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</si>
  <si>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</si>
  <si>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</si>
  <si>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</si>
  <si>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</si>
  <si>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</si>
  <si>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</si>
  <si>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</si>
  <si>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</si>
  <si>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</si>
  <si>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</si>
  <si>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</si>
  <si>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</si>
  <si>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</si>
  <si>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</si>
  <si>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</si>
  <si>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</si>
  <si>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</si>
  <si>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</si>
  <si>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</si>
  <si>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</si>
  <si>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</si>
  <si>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</si>
  <si>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</si>
  <si>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</si>
  <si>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</si>
  <si>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</si>
  <si>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</si>
  <si>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</si>
  <si>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</si>
  <si>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</si>
  <si>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</si>
  <si>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</si>
  <si>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</si>
  <si>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</si>
  <si>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</si>
  <si>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</si>
  <si>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</si>
  <si>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</si>
  <si>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</si>
  <si>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</si>
  <si>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</si>
  <si>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</si>
  <si>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</si>
  <si>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</si>
  <si>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</si>
  <si>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</si>
  <si>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</si>
  <si>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</si>
  <si>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</si>
  <si>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</si>
  <si>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</si>
  <si>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</si>
  <si>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</si>
  <si>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</si>
  <si>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</si>
  <si>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</si>
  <si>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</si>
  <si>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</si>
  <si>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</si>
  <si>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</si>
  <si>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</si>
  <si>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</si>
  <si>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</si>
  <si>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</si>
  <si>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</si>
  <si>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</si>
  <si>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</si>
  <si>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</si>
  <si>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</si>
  <si>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</si>
  <si>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</si>
  <si>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</si>
  <si>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</si>
  <si>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</si>
  <si>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</si>
  <si>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</si>
  <si>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</si>
  <si>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</si>
  <si>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</si>
  <si>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</si>
  <si>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</si>
  <si>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</si>
  <si>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</si>
  <si>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</si>
  <si>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</si>
  <si>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</si>
  <si>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</si>
  <si>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</si>
  <si>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</si>
  <si>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</si>
  <si>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</si>
  <si>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</si>
  <si>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</si>
  <si>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</si>
  <si>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</si>
  <si>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</si>
  <si>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</si>
  <si>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</si>
  <si>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</si>
  <si>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</si>
  <si>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</si>
  <si>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</si>
  <si>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</si>
  <si>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</si>
  <si>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</si>
  <si>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</si>
  <si>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</si>
  <si>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</si>
  <si>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</si>
  <si>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</si>
  <si>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</si>
  <si>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</si>
  <si>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</si>
  <si>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</si>
  <si>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</si>
  <si>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</si>
  <si>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</si>
  <si>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</si>
  <si>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</si>
  <si>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</si>
  <si>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</si>
  <si>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</si>
  <si>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</si>
  <si>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</si>
  <si>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</si>
  <si>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</si>
  <si>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</si>
  <si>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</si>
  <si>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</si>
  <si>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</si>
  <si>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</si>
  <si>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</si>
  <si>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</si>
  <si>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</si>
  <si>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</si>
  <si>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</si>
  <si>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</si>
  <si>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</si>
  <si>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</si>
  <si>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</si>
  <si>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</si>
  <si>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</si>
  <si>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</si>
  <si>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</si>
  <si>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</si>
  <si>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</si>
  <si>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</si>
  <si>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</si>
  <si>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</si>
  <si>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</si>
  <si>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</si>
  <si>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</si>
  <si>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</si>
  <si>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</si>
  <si>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</si>
  <si>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</si>
  <si>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</si>
  <si>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</si>
  <si>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</si>
  <si>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</si>
  <si>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</si>
  <si>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</si>
  <si>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</si>
  <si>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</si>
  <si>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</si>
  <si>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</si>
  <si>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</si>
  <si>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</si>
  <si>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</si>
  <si>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</si>
  <si>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</si>
  <si>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</si>
  <si>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</si>
  <si>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</si>
  <si>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</si>
  <si>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</si>
  <si>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</si>
  <si>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</si>
  <si>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</si>
  <si>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</si>
  <si>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</si>
  <si>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</si>
  <si>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</si>
  <si>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</si>
  <si>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</si>
  <si>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</si>
  <si>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</si>
  <si>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</si>
  <si>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</si>
  <si>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</si>
  <si>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</si>
  <si>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</si>
  <si>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</si>
  <si>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</si>
  <si>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</si>
  <si>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</si>
  <si>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</si>
  <si>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</si>
  <si>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</si>
  <si>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</si>
  <si>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</si>
  <si>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</si>
  <si>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</si>
  <si>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</si>
  <si>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</si>
  <si>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</si>
  <si>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</si>
  <si>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</si>
  <si>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</si>
  <si>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</si>
  <si>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</si>
  <si>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</si>
  <si>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</si>
  <si>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</si>
  <si>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</si>
  <si>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</si>
  <si>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</si>
  <si>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</si>
  <si>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</si>
  <si>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</si>
  <si>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</si>
  <si>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</si>
  <si>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</si>
  <si>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</si>
  <si>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</si>
  <si>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</si>
  <si>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</si>
  <si>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</si>
  <si>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</si>
  <si>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</si>
  <si>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</si>
  <si>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</si>
  <si>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</si>
  <si>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</si>
  <si>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</si>
  <si>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</si>
  <si>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</si>
  <si>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</si>
  <si>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</si>
  <si>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</si>
  <si>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</si>
  <si>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</si>
  <si>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</si>
  <si>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</si>
  <si>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</si>
  <si>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</si>
  <si>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</si>
  <si>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</si>
  <si>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</si>
  <si>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</si>
  <si>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</si>
  <si>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</si>
  <si>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</si>
  <si>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</si>
  <si>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</si>
  <si>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</si>
  <si>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</si>
  <si>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</si>
  <si>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</si>
  <si>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</si>
  <si>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</si>
  <si>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</si>
  <si>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</si>
  <si>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</si>
  <si>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</si>
  <si>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</si>
  <si>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</si>
  <si>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</si>
  <si>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</si>
  <si>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</si>
  <si>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</si>
  <si>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</si>
  <si>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</si>
  <si>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</si>
  <si>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</si>
  <si>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</si>
  <si>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</si>
  <si>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</si>
  <si>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</si>
  <si>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</si>
  <si>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</si>
  <si>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</si>
  <si>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</si>
  <si>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</si>
  <si>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</si>
  <si>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</si>
  <si>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</si>
  <si>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</si>
  <si>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</si>
  <si>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</si>
  <si>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</si>
  <si>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</si>
  <si>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</si>
  <si>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</si>
  <si>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</si>
  <si>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</si>
  <si>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</si>
  <si>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</si>
  <si>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</si>
  <si>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</si>
  <si>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</si>
  <si>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</si>
  <si>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</si>
  <si>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</si>
  <si>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</si>
  <si>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</si>
  <si>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</si>
  <si>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</si>
  <si>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</si>
  <si>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</si>
  <si>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</si>
  <si>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</si>
  <si>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</si>
  <si>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</si>
  <si>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</si>
  <si>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</si>
  <si>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</si>
  <si>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</si>
  <si>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</si>
  <si>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</si>
  <si>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</si>
  <si>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</si>
  <si>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</si>
  <si>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</si>
  <si>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</si>
  <si>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</si>
  <si>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</si>
  <si>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</si>
  <si>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</si>
  <si>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</si>
  <si>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</si>
  <si>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</si>
  <si>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</si>
  <si>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</si>
  <si>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</si>
  <si>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</si>
  <si>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</si>
  <si>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</si>
  <si>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</si>
  <si>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</si>
  <si>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</si>
  <si>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</si>
  <si>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</si>
  <si>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</si>
  <si>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</si>
  <si>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</si>
  <si>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</si>
  <si>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</si>
  <si>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</si>
  <si>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</si>
  <si>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</si>
  <si>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</si>
  <si>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</si>
  <si>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</si>
  <si>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</si>
  <si>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</si>
  <si>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</si>
  <si>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</si>
  <si>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</si>
  <si>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</si>
  <si>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</si>
  <si>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</si>
  <si>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</si>
  <si>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</si>
  <si>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</si>
  <si>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</si>
  <si>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</si>
  <si>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</si>
  <si>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</si>
  <si>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</si>
  <si>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</si>
  <si>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</si>
  <si>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</si>
  <si>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</si>
  <si>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</si>
  <si>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</si>
  <si>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</si>
  <si>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</si>
  <si>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</si>
  <si>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</si>
  <si>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</si>
  <si>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</si>
  <si>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</si>
  <si>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</si>
  <si>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</si>
  <si>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</si>
  <si>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</si>
  <si>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</si>
  <si>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</si>
  <si>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</si>
  <si>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</si>
  <si>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</si>
  <si>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</si>
  <si>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</si>
  <si>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</si>
  <si>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</si>
  <si>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</si>
  <si>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</si>
  <si>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</si>
  <si>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</si>
  <si>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</si>
  <si>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</si>
  <si>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</si>
  <si>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</si>
  <si>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</si>
  <si>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</si>
  <si>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</si>
  <si>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</si>
  <si>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</si>
  <si>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</si>
  <si>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</si>
  <si>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</si>
  <si>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</si>
  <si>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</si>
  <si>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</si>
  <si>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</si>
  <si>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</si>
  <si>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</si>
  <si>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</si>
  <si>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</si>
  <si>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</si>
  <si>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</si>
  <si>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</si>
  <si>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</si>
  <si>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</si>
  <si>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</si>
  <si>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</si>
  <si>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</si>
  <si>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</si>
  <si>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</si>
  <si>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</si>
  <si>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</si>
  <si>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</si>
  <si>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</si>
  <si>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</si>
  <si>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</si>
  <si>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</si>
  <si>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</si>
  <si>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</si>
  <si>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</si>
  <si>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</si>
  <si>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</si>
  <si>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</si>
  <si>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</si>
  <si>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</si>
  <si>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</si>
  <si>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</si>
  <si>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</si>
  <si>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</si>
  <si>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</si>
  <si>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</si>
  <si>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</si>
  <si>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</si>
  <si>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</si>
  <si>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</si>
  <si>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</si>
  <si>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</si>
  <si>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</si>
  <si>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</si>
  <si>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</si>
  <si>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</si>
  <si>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</si>
  <si>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</si>
  <si>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</si>
  <si>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</si>
  <si>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</si>
  <si>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</si>
  <si>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</si>
  <si>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</si>
  <si>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</si>
  <si>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</si>
  <si>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</si>
  <si>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</si>
  <si>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</si>
  <si>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</si>
  <si>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</si>
  <si>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</si>
  <si>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</si>
  <si>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</si>
  <si>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</si>
  <si>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</si>
  <si>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</si>
  <si>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</si>
  <si>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</si>
  <si>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</si>
  <si>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</si>
  <si>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</si>
  <si>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</si>
  <si>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</si>
  <si>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</si>
  <si>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</si>
  <si>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</si>
  <si>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</si>
  <si>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</si>
  <si>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</si>
  <si>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</si>
  <si>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</si>
  <si>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</si>
  <si>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</si>
  <si>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</si>
  <si>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</si>
  <si>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</si>
  <si>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</si>
  <si>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</si>
  <si>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</si>
  <si>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</si>
  <si>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</si>
  <si>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</si>
  <si>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</si>
  <si>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</si>
  <si>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</si>
  <si>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</si>
  <si>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</si>
  <si>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</si>
  <si>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</si>
  <si>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</si>
  <si>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</si>
  <si>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</si>
  <si>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</si>
  <si>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</si>
  <si>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</si>
  <si>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</si>
  <si>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</si>
  <si>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</si>
  <si>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</si>
  <si>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</si>
  <si>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</si>
  <si>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</si>
  <si>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</si>
  <si>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</si>
  <si>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</si>
  <si>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</si>
  <si>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</si>
  <si>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</si>
  <si>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</si>
  <si>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</si>
  <si>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</si>
  <si>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</si>
  <si>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</si>
  <si>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</si>
  <si>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</si>
  <si>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</si>
  <si>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</si>
  <si>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</si>
  <si>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</si>
  <si>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</si>
  <si>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</si>
  <si>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</si>
  <si>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</si>
  <si>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</si>
  <si>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</si>
  <si>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</si>
  <si>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</si>
  <si>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</si>
  <si>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</si>
  <si>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</si>
  <si>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</si>
  <si>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</si>
  <si>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</si>
  <si>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</si>
  <si>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</si>
  <si>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</si>
  <si>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</si>
  <si>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</si>
  <si>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</si>
  <si>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</si>
  <si>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</si>
  <si>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</si>
  <si>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</si>
  <si>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</si>
  <si>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</si>
  <si>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</si>
  <si>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</si>
  <si>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</si>
  <si>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</si>
  <si>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</si>
  <si>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</si>
  <si>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</si>
  <si>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</si>
  <si>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</si>
  <si>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</si>
  <si>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</si>
  <si>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</si>
  <si>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</si>
  <si>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</si>
  <si>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</si>
  <si>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</si>
  <si>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</si>
  <si>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</si>
  <si>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</si>
  <si>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</si>
  <si>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</si>
  <si>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</si>
  <si>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</si>
  <si>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</si>
  <si>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</si>
  <si>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</si>
  <si>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</si>
  <si>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</si>
  <si>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</si>
  <si>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</si>
  <si>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</si>
  <si>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</si>
  <si>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</si>
  <si>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</si>
  <si>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</si>
  <si>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</si>
  <si>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</si>
  <si>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</si>
  <si>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</si>
  <si>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</si>
  <si>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</si>
  <si>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</si>
  <si>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</si>
  <si>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</si>
  <si>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</si>
  <si>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</si>
  <si>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</si>
  <si>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</si>
  <si>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</si>
  <si>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</si>
  <si>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</si>
  <si>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</si>
  <si>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</si>
  <si>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</si>
  <si>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</si>
  <si>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</si>
  <si>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</si>
  <si>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</si>
  <si>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</si>
  <si>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</si>
  <si>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</si>
  <si>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</si>
  <si>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</si>
  <si>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</si>
  <si>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</si>
  <si>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</si>
  <si>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</si>
  <si>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</si>
  <si>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</si>
  <si>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</si>
  <si>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</si>
  <si>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</si>
  <si>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</si>
  <si>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</si>
  <si>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</si>
  <si>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</si>
  <si>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</si>
  <si>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</si>
  <si>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</si>
  <si>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</si>
  <si>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</si>
  <si>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</si>
  <si>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</si>
  <si>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</si>
  <si>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</si>
  <si>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</si>
  <si>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</si>
  <si>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</si>
  <si>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</si>
  <si>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</si>
  <si>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</si>
  <si>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</si>
  <si>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</si>
  <si>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</si>
  <si>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</si>
  <si>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</si>
  <si>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</si>
  <si>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</si>
  <si>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</si>
  <si>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</si>
  <si>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</si>
  <si>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</si>
  <si>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</si>
  <si>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</si>
  <si>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</si>
  <si>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</si>
  <si>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</si>
  <si>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</si>
  <si>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</si>
  <si>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</si>
  <si>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</si>
  <si>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</si>
  <si>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</si>
  <si>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</si>
  <si>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</si>
  <si>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</si>
  <si>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</si>
  <si>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</si>
  <si>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</si>
  <si>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</si>
  <si>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</si>
  <si>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</si>
  <si>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</si>
  <si>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</si>
  <si>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</si>
  <si>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</si>
  <si>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</si>
  <si>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</si>
  <si>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</si>
  <si>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</si>
  <si>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</si>
  <si>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</si>
  <si>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</si>
  <si>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</si>
  <si>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</si>
  <si>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</si>
  <si>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</si>
  <si>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</si>
  <si>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</si>
  <si>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</si>
  <si>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</si>
  <si>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</si>
  <si>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</si>
  <si>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</si>
  <si>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</si>
  <si>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</si>
  <si>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</si>
  <si>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</si>
  <si>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</si>
  <si>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</si>
  <si>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</si>
  <si>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</si>
  <si>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</si>
  <si>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</si>
  <si>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</si>
  <si>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</si>
  <si>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</si>
  <si>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</si>
  <si>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</si>
  <si>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</si>
  <si>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</si>
  <si>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</si>
  <si>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</si>
  <si>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</si>
  <si>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</si>
  <si>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</si>
  <si>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</si>
  <si>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</si>
  <si>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</si>
  <si>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</si>
  <si>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</si>
  <si>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</si>
  <si>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</si>
  <si>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</si>
  <si>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</si>
  <si>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</si>
  <si>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</si>
  <si>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</si>
  <si>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</si>
  <si>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</si>
  <si>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</si>
  <si>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</si>
  <si>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</si>
  <si>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</si>
  <si>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</si>
  <si>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</si>
  <si>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</si>
  <si>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</si>
  <si>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</si>
  <si>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</si>
  <si>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</si>
  <si>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</si>
  <si>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</si>
  <si>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</si>
  <si>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</si>
  <si>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</si>
  <si>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</si>
  <si>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</si>
  <si>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</si>
  <si>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</si>
  <si>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</si>
  <si>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</si>
  <si>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</si>
  <si>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</si>
  <si>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</si>
  <si>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</si>
  <si>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</si>
  <si>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</si>
  <si>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</si>
  <si>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</si>
  <si>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</si>
  <si>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</si>
  <si>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</si>
  <si>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</si>
  <si>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</si>
  <si>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</si>
  <si>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</si>
  <si>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</si>
  <si>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</si>
  <si>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</si>
  <si>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</si>
  <si>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</si>
  <si>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</si>
  <si>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</si>
  <si>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</si>
  <si>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</si>
  <si>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</si>
  <si>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</si>
  <si>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</si>
  <si>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</si>
  <si>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</si>
  <si>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</si>
  <si>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</si>
  <si>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</si>
  <si>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</si>
  <si>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</si>
  <si>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</si>
  <si>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</si>
  <si>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</si>
  <si>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</si>
  <si>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</si>
  <si>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</si>
  <si>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</si>
  <si>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</si>
  <si>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</si>
  <si>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</si>
  <si>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</si>
  <si>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</si>
  <si>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</si>
  <si>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</si>
  <si>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</si>
  <si>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</si>
  <si>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</si>
  <si>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</si>
  <si>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</si>
  <si>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</si>
  <si>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</si>
  <si>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</si>
  <si>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</si>
  <si>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</si>
  <si>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</si>
  <si>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</si>
  <si>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</si>
  <si>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</si>
  <si>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</si>
  <si>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</si>
  <si>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</si>
  <si>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</si>
  <si>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</si>
  <si>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</si>
  <si>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</si>
  <si>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</si>
  <si>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</si>
  <si>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</si>
  <si>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</si>
  <si>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</si>
  <si>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</si>
  <si>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</si>
  <si>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</si>
  <si>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</si>
  <si>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</si>
  <si>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</si>
  <si>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</si>
  <si>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</si>
  <si>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</si>
  <si>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Еларг Фонд за земеделска земя на АДСИЦ</t>
  </si>
  <si>
    <t>Първо тримесечие на 2012 год.</t>
  </si>
  <si>
    <t xml:space="preserve"> неконсолидиран /междинен</t>
  </si>
  <si>
    <t>1. Еларг Уинд ЕООД</t>
  </si>
  <si>
    <t>1</t>
  </si>
  <si>
    <t>Съставител: Анна Пенкова Менелаева</t>
  </si>
  <si>
    <t>Дата на съставяне: 26.04.2011</t>
  </si>
  <si>
    <t>25.4.2012 год.</t>
  </si>
  <si>
    <t>Анна Пенкова Менелаева</t>
  </si>
  <si>
    <t>Андрей Круглихин</t>
  </si>
  <si>
    <t xml:space="preserve">Дата на съставяне:                26.04.2012                        </t>
  </si>
  <si>
    <t xml:space="preserve">Дата  на съставяне: 26.04.2012                                                                                                                         </t>
  </si>
  <si>
    <t>Изпълнителен директор:. Андрей Круглихин</t>
  </si>
  <si>
    <t>Изпълнителен директор:</t>
  </si>
  <si>
    <t>Изпълнителен директор: Андрей Круглихин</t>
  </si>
  <si>
    <t>Дата на съставяне: 26.04.2012</t>
  </si>
  <si>
    <t>Изпълнителен директор: …………………..</t>
  </si>
  <si>
    <r>
      <t xml:space="preserve">Дата на съставяне: </t>
    </r>
    <r>
      <rPr>
        <sz val="10"/>
        <rFont val="Times New Roman"/>
        <family val="1"/>
      </rPr>
      <t>26.04.2012</t>
    </r>
  </si>
  <si>
    <t>Дата на съставяне: 26.4.2012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</si>
</sst>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B\Copy%20of%20Mezdinni_EFZZ%2003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 Еларг Фонд за земеделска земя на АДСИЦ</v>
          </cell>
          <cell r="H3">
            <v>131404159</v>
          </cell>
        </row>
        <row r="4">
          <cell r="E4" t="str">
            <v> неконсолидиран /междинен</v>
          </cell>
          <cell r="H4" t="str">
            <v> </v>
          </cell>
        </row>
        <row r="5">
          <cell r="E5" t="str">
            <v>Първо тримесечие на 2012 год.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0" zoomScaleNormal="80" zoomScalePageLayoutView="0" workbookViewId="0" topLeftCell="A49">
      <selection activeCell="D108" sqref="D10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859</v>
      </c>
      <c r="F3" s="217" t="s">
        <v>2</v>
      </c>
      <c r="G3" s="172"/>
      <c r="H3" s="461">
        <v>131404159</v>
      </c>
    </row>
    <row r="4" spans="1:8" ht="15">
      <c r="A4" s="576" t="s">
        <v>3</v>
      </c>
      <c r="B4" s="582"/>
      <c r="C4" s="582"/>
      <c r="D4" s="582"/>
      <c r="E4" s="504" t="s">
        <v>861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4" t="s">
        <v>860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59716</v>
      </c>
      <c r="H11" s="152">
        <v>59716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59716</v>
      </c>
      <c r="H12" s="153">
        <v>59716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59716</v>
      </c>
      <c r="H17" s="154">
        <f>H11+H14+H15+H16</f>
        <v>59716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13453</v>
      </c>
      <c r="H19" s="152">
        <v>13453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13453</v>
      </c>
      <c r="H25" s="154">
        <f>H19+H20+H21</f>
        <v>13453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33236</v>
      </c>
      <c r="H27" s="154">
        <f>SUM(H28:H30)</f>
        <v>-8106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33236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-8106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45649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-11342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21894</v>
      </c>
      <c r="H33" s="154">
        <f>H27+H31+H32</f>
        <v>37543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95063</v>
      </c>
      <c r="H36" s="154">
        <f>H25+H17+H33</f>
        <v>110712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14150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8552</v>
      </c>
      <c r="H61" s="154">
        <f>SUM(H62:H68)</f>
        <v>457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13088+4281-13000</f>
        <v>4369</v>
      </c>
      <c r="H62" s="152"/>
    </row>
    <row r="63" spans="1:13" ht="15">
      <c r="A63" s="235" t="s">
        <v>195</v>
      </c>
      <c r="B63" s="241" t="s">
        <v>196</v>
      </c>
      <c r="C63" s="151">
        <v>102435</v>
      </c>
      <c r="D63" s="151">
        <v>106652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102435</v>
      </c>
      <c r="D64" s="155">
        <f>SUM(D58:D63)</f>
        <v>106652</v>
      </c>
      <c r="E64" s="237" t="s">
        <v>200</v>
      </c>
      <c r="F64" s="242" t="s">
        <v>201</v>
      </c>
      <c r="G64" s="152">
        <v>82</v>
      </c>
      <c r="H64" s="152">
        <v>133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4027</v>
      </c>
      <c r="H65" s="152">
        <v>281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26</v>
      </c>
      <c r="H66" s="152">
        <v>41</v>
      </c>
    </row>
    <row r="67" spans="1:8" ht="15">
      <c r="A67" s="235" t="s">
        <v>207</v>
      </c>
      <c r="B67" s="241" t="s">
        <v>208</v>
      </c>
      <c r="C67" s="151">
        <v>20746</v>
      </c>
      <c r="D67" s="151">
        <v>16440</v>
      </c>
      <c r="E67" s="237" t="s">
        <v>209</v>
      </c>
      <c r="F67" s="242" t="s">
        <v>210</v>
      </c>
      <c r="G67" s="152">
        <v>2</v>
      </c>
      <c r="H67" s="152">
        <v>2</v>
      </c>
    </row>
    <row r="68" spans="1:8" ht="15">
      <c r="A68" s="235" t="s">
        <v>211</v>
      </c>
      <c r="B68" s="241" t="s">
        <v>212</v>
      </c>
      <c r="C68" s="151">
        <v>3077</v>
      </c>
      <c r="D68" s="151">
        <v>2159</v>
      </c>
      <c r="E68" s="237" t="s">
        <v>213</v>
      </c>
      <c r="F68" s="242" t="s">
        <v>214</v>
      </c>
      <c r="G68" s="152">
        <v>46</v>
      </c>
      <c r="H68" s="152"/>
    </row>
    <row r="69" spans="1:8" ht="15">
      <c r="A69" s="235" t="s">
        <v>215</v>
      </c>
      <c r="B69" s="241" t="s">
        <v>216</v>
      </c>
      <c r="C69" s="151">
        <v>29</v>
      </c>
      <c r="D69" s="151"/>
      <c r="E69" s="251" t="s">
        <v>78</v>
      </c>
      <c r="F69" s="242" t="s">
        <v>217</v>
      </c>
      <c r="G69" s="152">
        <f>4333-4281</f>
        <v>52</v>
      </c>
      <c r="H69" s="152">
        <v>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f>10+13000</f>
        <v>13010</v>
      </c>
      <c r="H70" s="152">
        <v>51</v>
      </c>
    </row>
    <row r="71" spans="1:18" ht="15">
      <c r="A71" s="235" t="s">
        <v>222</v>
      </c>
      <c r="B71" s="241" t="s">
        <v>223</v>
      </c>
      <c r="C71" s="151">
        <v>2</v>
      </c>
      <c r="D71" s="151"/>
      <c r="E71" s="253" t="s">
        <v>46</v>
      </c>
      <c r="F71" s="273" t="s">
        <v>224</v>
      </c>
      <c r="G71" s="161">
        <f>G59+G60+G61+G69+G70</f>
        <v>35764</v>
      </c>
      <c r="H71" s="161">
        <f>H59+H60+H61+H69+H70</f>
        <v>517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359</v>
      </c>
      <c r="D74" s="151">
        <v>509</v>
      </c>
      <c r="E74" s="237" t="s">
        <v>231</v>
      </c>
      <c r="F74" s="280" t="s">
        <v>232</v>
      </c>
      <c r="G74" s="152"/>
      <c r="H74" s="152">
        <v>14453</v>
      </c>
    </row>
    <row r="75" spans="1:15" ht="15">
      <c r="A75" s="235" t="s">
        <v>76</v>
      </c>
      <c r="B75" s="249" t="s">
        <v>233</v>
      </c>
      <c r="C75" s="155">
        <f>SUM(C67:C74)</f>
        <v>24213</v>
      </c>
      <c r="D75" s="155">
        <f>SUM(D67:D74)</f>
        <v>19108</v>
      </c>
      <c r="E75" s="251" t="s">
        <v>160</v>
      </c>
      <c r="F75" s="245" t="s">
        <v>234</v>
      </c>
      <c r="G75" s="152">
        <v>365</v>
      </c>
      <c r="H75" s="152">
        <v>257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36129</v>
      </c>
      <c r="H79" s="162">
        <f>H71+H74+H75+H76</f>
        <v>15227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131</v>
      </c>
      <c r="D88" s="151">
        <v>177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4400</v>
      </c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4534</v>
      </c>
      <c r="D91" s="155">
        <f>SUM(D87:D90)</f>
        <v>178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10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131192</v>
      </c>
      <c r="D93" s="155">
        <f>D64+D75+D84+D91+D92</f>
        <v>125939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131192</v>
      </c>
      <c r="D94" s="164">
        <f>D93+D55</f>
        <v>125939</v>
      </c>
      <c r="E94" s="449" t="s">
        <v>270</v>
      </c>
      <c r="F94" s="289" t="s">
        <v>271</v>
      </c>
      <c r="G94" s="165">
        <f>G36+G39+G55+G79</f>
        <v>131192</v>
      </c>
      <c r="H94" s="165">
        <f>H36+H39+H55+H79</f>
        <v>125939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0" t="s">
        <v>864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873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4">
      <selection activeCell="E31" sqref="E31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4" t="str">
        <f>'[1]справка №1-БАЛАНС'!E3</f>
        <v> Еларг Фонд за земеделска земя на АДСИЦ</v>
      </c>
      <c r="C2" s="584"/>
      <c r="D2" s="584"/>
      <c r="E2" s="584"/>
      <c r="F2" s="586" t="s">
        <v>2</v>
      </c>
      <c r="G2" s="586"/>
      <c r="H2" s="525">
        <f>'[1]справка №1-БАЛАНС'!H3</f>
        <v>131404159</v>
      </c>
    </row>
    <row r="3" spans="1:8" ht="15">
      <c r="A3" s="467" t="s">
        <v>274</v>
      </c>
      <c r="B3" s="584" t="str">
        <f>'[1]справка №1-БАЛАНС'!E4</f>
        <v> неконсолидиран /междинен</v>
      </c>
      <c r="C3" s="584"/>
      <c r="D3" s="584"/>
      <c r="E3" s="584"/>
      <c r="F3" s="545" t="s">
        <v>4</v>
      </c>
      <c r="G3" s="526"/>
      <c r="H3" s="526" t="str">
        <f>'[1]справка №1-БАЛАНС'!H4</f>
        <v> </v>
      </c>
    </row>
    <row r="4" spans="1:8" ht="17.25" customHeight="1">
      <c r="A4" s="467" t="s">
        <v>5</v>
      </c>
      <c r="B4" s="585" t="str">
        <f>'[1]справка №1-БАЛАНС'!E5</f>
        <v>Първо тримесечие на 2012 год.</v>
      </c>
      <c r="C4" s="585"/>
      <c r="D4" s="585"/>
      <c r="E4" s="314"/>
      <c r="F4" s="466"/>
      <c r="G4" s="543"/>
      <c r="H4" s="546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/>
      <c r="D9" s="46">
        <v>1</v>
      </c>
      <c r="E9" s="298" t="s">
        <v>284</v>
      </c>
      <c r="F9" s="548" t="s">
        <v>285</v>
      </c>
      <c r="G9" s="549"/>
      <c r="H9" s="549"/>
    </row>
    <row r="10" spans="1:8" ht="12">
      <c r="A10" s="298" t="s">
        <v>286</v>
      </c>
      <c r="B10" s="299" t="s">
        <v>287</v>
      </c>
      <c r="C10" s="46">
        <v>1069</v>
      </c>
      <c r="D10" s="46">
        <v>834</v>
      </c>
      <c r="E10" s="298" t="s">
        <v>288</v>
      </c>
      <c r="F10" s="548" t="s">
        <v>289</v>
      </c>
      <c r="G10" s="549"/>
      <c r="H10" s="549"/>
    </row>
    <row r="11" spans="1:8" ht="12">
      <c r="A11" s="298" t="s">
        <v>290</v>
      </c>
      <c r="B11" s="299" t="s">
        <v>291</v>
      </c>
      <c r="C11" s="46"/>
      <c r="D11" s="46">
        <v>7</v>
      </c>
      <c r="E11" s="300" t="s">
        <v>292</v>
      </c>
      <c r="F11" s="548" t="s">
        <v>293</v>
      </c>
      <c r="G11" s="549">
        <v>1195</v>
      </c>
      <c r="H11" s="549">
        <v>1271</v>
      </c>
    </row>
    <row r="12" spans="1:8" ht="12">
      <c r="A12" s="298" t="s">
        <v>294</v>
      </c>
      <c r="B12" s="299" t="s">
        <v>295</v>
      </c>
      <c r="C12" s="46">
        <v>101</v>
      </c>
      <c r="D12" s="46">
        <v>96</v>
      </c>
      <c r="E12" s="300" t="s">
        <v>78</v>
      </c>
      <c r="F12" s="548" t="s">
        <v>296</v>
      </c>
      <c r="G12" s="549">
        <f>6296+99+4</f>
        <v>6399</v>
      </c>
      <c r="H12" s="549">
        <v>1506</v>
      </c>
    </row>
    <row r="13" spans="1:18" ht="12">
      <c r="A13" s="298" t="s">
        <v>297</v>
      </c>
      <c r="B13" s="299" t="s">
        <v>298</v>
      </c>
      <c r="C13" s="46">
        <v>3</v>
      </c>
      <c r="D13" s="46">
        <v>4</v>
      </c>
      <c r="E13" s="301" t="s">
        <v>51</v>
      </c>
      <c r="F13" s="550" t="s">
        <v>299</v>
      </c>
      <c r="G13" s="547">
        <f>SUM(G9:G12)</f>
        <v>7594</v>
      </c>
      <c r="H13" s="547">
        <f>SUM(H9:H12)</f>
        <v>2777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>
        <v>4283</v>
      </c>
      <c r="D14" s="46">
        <v>782</v>
      </c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>
        <v>13206</v>
      </c>
      <c r="D16" s="47">
        <v>174</v>
      </c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>
        <v>13000</v>
      </c>
      <c r="D18" s="48"/>
      <c r="E18" s="296" t="s">
        <v>314</v>
      </c>
      <c r="F18" s="304"/>
      <c r="G18" s="552"/>
      <c r="H18" s="552"/>
    </row>
    <row r="19" spans="1:15" ht="12">
      <c r="A19" s="301" t="s">
        <v>51</v>
      </c>
      <c r="B19" s="303" t="s">
        <v>315</v>
      </c>
      <c r="C19" s="49">
        <f>SUM(C9:C15)+C16</f>
        <v>18662</v>
      </c>
      <c r="D19" s="49">
        <f>SUM(D9:D15)+D16</f>
        <v>1898</v>
      </c>
      <c r="E19" s="304" t="s">
        <v>316</v>
      </c>
      <c r="F19" s="551" t="s">
        <v>317</v>
      </c>
      <c r="G19" s="549">
        <v>22</v>
      </c>
      <c r="H19" s="549">
        <v>0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>
        <v>294</v>
      </c>
      <c r="D22" s="46">
        <v>292</v>
      </c>
      <c r="E22" s="304" t="s">
        <v>325</v>
      </c>
      <c r="F22" s="551" t="s">
        <v>326</v>
      </c>
      <c r="G22" s="549"/>
      <c r="H22" s="549">
        <v>2</v>
      </c>
    </row>
    <row r="23" spans="1:8" ht="24">
      <c r="A23" s="298" t="s">
        <v>327</v>
      </c>
      <c r="B23" s="305" t="s">
        <v>328</v>
      </c>
      <c r="C23" s="46">
        <v>1</v>
      </c>
      <c r="D23" s="46"/>
      <c r="E23" s="298" t="s">
        <v>329</v>
      </c>
      <c r="F23" s="551" t="s">
        <v>330</v>
      </c>
      <c r="G23" s="549"/>
      <c r="H23" s="549"/>
    </row>
    <row r="24" spans="1:18" ht="12">
      <c r="A24" s="298" t="s">
        <v>331</v>
      </c>
      <c r="B24" s="305" t="s">
        <v>332</v>
      </c>
      <c r="C24" s="46"/>
      <c r="D24" s="46">
        <v>4</v>
      </c>
      <c r="E24" s="301" t="s">
        <v>103</v>
      </c>
      <c r="F24" s="553" t="s">
        <v>333</v>
      </c>
      <c r="G24" s="547">
        <f>SUM(G19:G23)</f>
        <v>22</v>
      </c>
      <c r="H24" s="547">
        <f>SUM(H19:H23)</f>
        <v>2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52"/>
      <c r="H25" s="552"/>
    </row>
    <row r="26" spans="1:14" ht="12">
      <c r="A26" s="301" t="s">
        <v>76</v>
      </c>
      <c r="B26" s="306" t="s">
        <v>335</v>
      </c>
      <c r="C26" s="49">
        <f>SUM(C22:C25)</f>
        <v>296</v>
      </c>
      <c r="D26" s="49">
        <f>SUM(D22:D25)</f>
        <v>297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18958</v>
      </c>
      <c r="D28" s="50">
        <f>D26+D19</f>
        <v>2195</v>
      </c>
      <c r="E28" s="127" t="s">
        <v>338</v>
      </c>
      <c r="F28" s="553" t="s">
        <v>339</v>
      </c>
      <c r="G28" s="547">
        <f>G13+G15+G24</f>
        <v>7616</v>
      </c>
      <c r="H28" s="547">
        <f>H13+H15+H24</f>
        <v>2779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584</v>
      </c>
      <c r="E30" s="127" t="s">
        <v>342</v>
      </c>
      <c r="F30" s="553" t="s">
        <v>343</v>
      </c>
      <c r="G30" s="53">
        <f>IF((C28-G28)&gt;0,C28-G28,0)</f>
        <v>11342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850</v>
      </c>
      <c r="B31" s="306" t="s">
        <v>344</v>
      </c>
      <c r="C31" s="46"/>
      <c r="D31" s="46"/>
      <c r="E31" s="296" t="s">
        <v>853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C28-C31+C32</f>
        <v>18958</v>
      </c>
      <c r="D33" s="49">
        <f>D28-D31+D32</f>
        <v>2195</v>
      </c>
      <c r="E33" s="127" t="s">
        <v>352</v>
      </c>
      <c r="F33" s="553" t="s">
        <v>353</v>
      </c>
      <c r="G33" s="53">
        <f>G32-G31+G28</f>
        <v>7616</v>
      </c>
      <c r="H33" s="53">
        <f>H32-H31+H28</f>
        <v>2779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584</v>
      </c>
      <c r="E34" s="128" t="s">
        <v>356</v>
      </c>
      <c r="F34" s="553" t="s">
        <v>357</v>
      </c>
      <c r="G34" s="547">
        <f>IF((C33-G33)&gt;0,C33-G33,0)</f>
        <v>11342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584</v>
      </c>
      <c r="E39" s="313" t="s">
        <v>368</v>
      </c>
      <c r="F39" s="557" t="s">
        <v>369</v>
      </c>
      <c r="G39" s="558">
        <f>IF(G34&gt;0,IF(C35+G34&lt;0,0,C35+G34),IF(C34-C35&lt;0,C35-C34,0))</f>
        <v>11342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584</v>
      </c>
      <c r="E41" s="127" t="s">
        <v>375</v>
      </c>
      <c r="F41" s="570" t="s">
        <v>376</v>
      </c>
      <c r="G41" s="52">
        <f>IF(C39=0,IF(G39-G40&gt;0,G39-G40+C40,0),IF(C39-C40&lt;0,C40-C39+G40,0))</f>
        <v>11342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18958</v>
      </c>
      <c r="D42" s="53">
        <f>D33+D35+D39</f>
        <v>2779</v>
      </c>
      <c r="E42" s="128" t="s">
        <v>379</v>
      </c>
      <c r="F42" s="129" t="s">
        <v>380</v>
      </c>
      <c r="G42" s="53">
        <f>G39+G33</f>
        <v>18958</v>
      </c>
      <c r="H42" s="53">
        <f>H39+H33</f>
        <v>2779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7" t="s">
        <v>857</v>
      </c>
      <c r="B45" s="587"/>
      <c r="C45" s="587"/>
      <c r="D45" s="587"/>
      <c r="E45" s="587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4" t="s">
        <v>866</v>
      </c>
      <c r="C48" s="427" t="s">
        <v>381</v>
      </c>
      <c r="D48" s="583" t="s">
        <v>867</v>
      </c>
      <c r="E48" s="583"/>
      <c r="F48" s="583"/>
      <c r="G48" s="583"/>
      <c r="H48" s="583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872</v>
      </c>
      <c r="D50" s="583" t="s">
        <v>868</v>
      </c>
      <c r="E50" s="583"/>
      <c r="F50" s="583"/>
      <c r="G50" s="583"/>
      <c r="H50" s="583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SheetLayoutView="100" zoomScalePageLayoutView="0" workbookViewId="0" topLeftCell="A7">
      <selection activeCell="C42" sqref="C4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Еларг Фонд за земеделска земя на АДСИЦ</v>
      </c>
      <c r="C4" s="540" t="s">
        <v>2</v>
      </c>
      <c r="D4" s="540">
        <f>'справка №1-БАЛАНС'!H3</f>
        <v>131404159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 /междинен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Първо тримесечие на 2012 год.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263</v>
      </c>
      <c r="D10" s="54">
        <v>382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-5606</v>
      </c>
      <c r="D11" s="54">
        <v>-1219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-113</v>
      </c>
      <c r="D13" s="54">
        <v>-60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f>135-21</f>
        <v>114</v>
      </c>
      <c r="D14" s="54">
        <v>-54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3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36</v>
      </c>
      <c r="D19" s="54">
        <v>-57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-5303</v>
      </c>
      <c r="D20" s="55">
        <f>SUM(D10:D19)</f>
        <v>-1008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-86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10042</v>
      </c>
      <c r="D28" s="54">
        <v>2113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f>-207+507</f>
        <v>300</v>
      </c>
      <c r="D31" s="54">
        <f>-459+30</f>
        <v>-429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10256</v>
      </c>
      <c r="D32" s="55">
        <f>SUM(D22:D31)</f>
        <v>1684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-597</v>
      </c>
      <c r="D39" s="54">
        <v>-558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-597</v>
      </c>
      <c r="D42" s="55">
        <f>SUM(D34:D41)</f>
        <v>-558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4356</v>
      </c>
      <c r="D43" s="55">
        <f>D42+D32+D20</f>
        <v>118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178</v>
      </c>
      <c r="D44" s="132">
        <v>45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4534</v>
      </c>
      <c r="D45" s="55">
        <f>D44+D43</f>
        <v>163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134</v>
      </c>
      <c r="D46" s="56">
        <v>163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4400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873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8">
      <selection activeCell="I48" sqref="I48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1" t="str">
        <f>'справка №1-БАЛАНС'!E3</f>
        <v> Еларг Фонд за земеделска земя на АДСИЦ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131404159</v>
      </c>
      <c r="N3" s="2"/>
    </row>
    <row r="4" spans="1:15" s="531" customFormat="1" ht="13.5" customHeight="1">
      <c r="A4" s="467" t="s">
        <v>460</v>
      </c>
      <c r="B4" s="591" t="str">
        <f>'справка №1-БАЛАНС'!E4</f>
        <v> неконсолидиран /междинен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5" t="str">
        <f>'справка №1-БАЛАНС'!E5</f>
        <v>Първо тримесечие на 2012 год.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59716</v>
      </c>
      <c r="D11" s="58">
        <f>'справка №1-БАЛАНС'!H19</f>
        <v>13453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45649</v>
      </c>
      <c r="J11" s="58">
        <f>'справка №1-БАЛАНС'!H29+'справка №1-БАЛАНС'!H32</f>
        <v>-8106</v>
      </c>
      <c r="K11" s="60"/>
      <c r="L11" s="344">
        <f>SUM(C11:K11)</f>
        <v>110712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59716</v>
      </c>
      <c r="D15" s="61">
        <f aca="true" t="shared" si="2" ref="D15:M15">D11+D12</f>
        <v>13453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45649</v>
      </c>
      <c r="J15" s="61">
        <f t="shared" si="2"/>
        <v>-8106</v>
      </c>
      <c r="K15" s="61">
        <f t="shared" si="2"/>
        <v>0</v>
      </c>
      <c r="L15" s="344">
        <f t="shared" si="1"/>
        <v>110712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-11342</v>
      </c>
      <c r="K16" s="60"/>
      <c r="L16" s="344">
        <f t="shared" si="1"/>
        <v>-11342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-4307</v>
      </c>
      <c r="J17" s="62">
        <f>J18+J19</f>
        <v>0</v>
      </c>
      <c r="K17" s="62">
        <f t="shared" si="3"/>
        <v>0</v>
      </c>
      <c r="L17" s="344">
        <f t="shared" si="1"/>
        <v>-4307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-4307</v>
      </c>
      <c r="J18" s="60"/>
      <c r="K18" s="60"/>
      <c r="L18" s="344">
        <f t="shared" si="1"/>
        <v>-4307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59716</v>
      </c>
      <c r="D29" s="59">
        <f aca="true" t="shared" si="6" ref="D29:M29">D17+D20+D21+D24+D28+D27+D15+D16</f>
        <v>13453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41342</v>
      </c>
      <c r="J29" s="59">
        <f t="shared" si="6"/>
        <v>-19448</v>
      </c>
      <c r="K29" s="59">
        <f t="shared" si="6"/>
        <v>0</v>
      </c>
      <c r="L29" s="344">
        <f t="shared" si="1"/>
        <v>95063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59716</v>
      </c>
      <c r="D32" s="59">
        <f t="shared" si="7"/>
        <v>13453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41342</v>
      </c>
      <c r="J32" s="59">
        <f t="shared" si="7"/>
        <v>-19448</v>
      </c>
      <c r="K32" s="59">
        <f t="shared" si="7"/>
        <v>0</v>
      </c>
      <c r="L32" s="344">
        <f t="shared" si="1"/>
        <v>95063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858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0" t="s">
        <v>817</v>
      </c>
      <c r="E38" s="590"/>
      <c r="F38" s="590" t="s">
        <v>867</v>
      </c>
      <c r="G38" s="590"/>
      <c r="H38" s="590"/>
      <c r="I38" s="590"/>
      <c r="J38" s="15" t="s">
        <v>871</v>
      </c>
      <c r="K38" s="15"/>
      <c r="L38" s="590" t="s">
        <v>868</v>
      </c>
      <c r="M38" s="590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C51" sqref="C5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 Еларг Фонд за земеделска земя на АДСИЦ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131404159</v>
      </c>
      <c r="P2" s="483"/>
      <c r="Q2" s="483"/>
      <c r="R2" s="525"/>
    </row>
    <row r="3" spans="1:18" ht="15">
      <c r="A3" s="608" t="s">
        <v>5</v>
      </c>
      <c r="B3" s="609"/>
      <c r="C3" s="611" t="str">
        <f>'справка №1-БАЛАНС'!E5</f>
        <v>Първо тримесечие на 2012 год.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8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8" t="s">
        <v>528</v>
      </c>
      <c r="R5" s="598" t="s">
        <v>529</v>
      </c>
    </row>
    <row r="6" spans="1:18" s="100" customFormat="1" ht="48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99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99"/>
      <c r="R6" s="599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601</v>
      </c>
      <c r="B39" s="370" t="s">
        <v>602</v>
      </c>
      <c r="C39" s="369" t="s">
        <v>603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575"/>
      <c r="D44" s="355"/>
      <c r="E44" s="355"/>
      <c r="F44" s="355"/>
      <c r="G44" s="351"/>
      <c r="H44" s="356" t="s">
        <v>607</v>
      </c>
      <c r="I44" s="356"/>
      <c r="J44" s="356"/>
      <c r="K44" s="607" t="s">
        <v>867</v>
      </c>
      <c r="L44" s="607"/>
      <c r="M44" s="607"/>
      <c r="N44" s="607"/>
      <c r="O44" s="596" t="s">
        <v>873</v>
      </c>
      <c r="P44" s="597"/>
      <c r="Q44" s="597"/>
      <c r="R44" s="59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view="pageBreakPreview" zoomScaleSheetLayoutView="100" zoomScalePageLayoutView="0" workbookViewId="0" topLeftCell="A23">
      <selection activeCell="E90" sqref="E9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383</v>
      </c>
      <c r="B3" s="618" t="str">
        <f>'справка №1-БАЛАНС'!E3</f>
        <v> Еларг Фонд за земеделска земя на АДСИЦ</v>
      </c>
      <c r="C3" s="619"/>
      <c r="D3" s="525" t="s">
        <v>2</v>
      </c>
      <c r="E3" s="107">
        <f>'справка №1-БАЛАНС'!H3</f>
        <v>131404159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Първо тримесечие на 2012 год.</v>
      </c>
      <c r="C4" s="617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20746</v>
      </c>
      <c r="D24" s="119">
        <f>SUM(D25:D27)</f>
        <v>20746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>
        <v>20746</v>
      </c>
      <c r="D27" s="108">
        <v>20746</v>
      </c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3077</v>
      </c>
      <c r="D28" s="108">
        <v>3077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29</v>
      </c>
      <c r="D29" s="108">
        <v>29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>
        <v>2</v>
      </c>
      <c r="D32" s="108">
        <v>2</v>
      </c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359</v>
      </c>
      <c r="D38" s="105">
        <f>SUM(D39:D42)</f>
        <v>359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359</v>
      </c>
      <c r="D42" s="108">
        <v>359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24213</v>
      </c>
      <c r="D43" s="104">
        <f>D24+D28+D29+D31+D30+D32+D33+D38</f>
        <v>24213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24213</v>
      </c>
      <c r="D44" s="103">
        <f>D43+D21+D19+D9</f>
        <v>24213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4369</v>
      </c>
      <c r="D71" s="105">
        <f>SUM(D72:D74)</f>
        <v>4369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f>2+86</f>
        <v>88</v>
      </c>
      <c r="D72" s="108">
        <v>88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>
        <v>4281</v>
      </c>
      <c r="D73" s="108">
        <v>4281</v>
      </c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>
        <v>0</v>
      </c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14150</v>
      </c>
      <c r="D80" s="103">
        <f>SUM(D81:D84)</f>
        <v>14150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>
        <v>14150</v>
      </c>
      <c r="D82" s="108">
        <v>14150</v>
      </c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4181</v>
      </c>
      <c r="D85" s="104">
        <f>SUM(D86:D90)+D94</f>
        <v>4181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82</v>
      </c>
      <c r="D87" s="108">
        <v>82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4027</v>
      </c>
      <c r="D88" s="108">
        <v>4027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26</v>
      </c>
      <c r="D89" s="108">
        <v>26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46</v>
      </c>
      <c r="D90" s="103">
        <f>SUM(D91:D93)</f>
        <v>46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17</v>
      </c>
      <c r="D92" s="108">
        <v>17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29</v>
      </c>
      <c r="D93" s="108">
        <v>29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f>58-4</f>
        <v>54</v>
      </c>
      <c r="D95" s="108">
        <v>54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22754</v>
      </c>
      <c r="D96" s="104">
        <f>D85+D80+D75+D71+D95</f>
        <v>22754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22754</v>
      </c>
      <c r="D97" s="104">
        <f>D96+D68+D66</f>
        <v>22754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>
        <f>10+13000</f>
        <v>13010</v>
      </c>
      <c r="E102" s="108"/>
      <c r="F102" s="125">
        <f>C102+D102-E102</f>
        <v>13010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13010</v>
      </c>
      <c r="E105" s="103">
        <f>SUM(E102:E104)</f>
        <v>0</v>
      </c>
      <c r="F105" s="103">
        <f>SUM(F102:F104)</f>
        <v>13010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874</v>
      </c>
      <c r="B109" s="613"/>
      <c r="C109" s="613" t="s">
        <v>864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873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J7" sqref="J7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 Еларг Фонд за земеделска земя на АДСИЦ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131404159</v>
      </c>
    </row>
    <row r="5" spans="1:9" ht="15">
      <c r="A5" s="501" t="s">
        <v>5</v>
      </c>
      <c r="B5" s="621" t="str">
        <f>'справка №1-БАЛАНС'!E5</f>
        <v>Първо тримесечие на 2012 год.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19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874</v>
      </c>
      <c r="B30" s="623"/>
      <c r="C30" s="623"/>
      <c r="D30" s="459" t="s">
        <v>817</v>
      </c>
      <c r="E30" s="622" t="s">
        <v>867</v>
      </c>
      <c r="F30" s="622"/>
      <c r="G30" s="622"/>
      <c r="H30" s="420" t="s">
        <v>872</v>
      </c>
      <c r="I30" s="622" t="s">
        <v>868</v>
      </c>
      <c r="J30" s="622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94">
      <selection activeCell="E159" sqref="E159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 Еларг Фонд за земеделска земя на АДСИЦ</v>
      </c>
      <c r="C5" s="627"/>
      <c r="D5" s="627"/>
      <c r="E5" s="569" t="s">
        <v>2</v>
      </c>
      <c r="F5" s="451">
        <f>'справка №1-БАЛАНС'!H3</f>
        <v>131404159</v>
      </c>
    </row>
    <row r="6" spans="1:13" ht="15" customHeight="1">
      <c r="A6" s="27" t="s">
        <v>820</v>
      </c>
      <c r="B6" s="628" t="str">
        <f>'справка №1-БАЛАНС'!E5</f>
        <v>Първо тримесечие на 2012 год.</v>
      </c>
      <c r="C6" s="628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862</v>
      </c>
      <c r="B12" s="37" t="s">
        <v>863</v>
      </c>
      <c r="C12" s="441">
        <v>5</v>
      </c>
      <c r="D12" s="441">
        <v>100</v>
      </c>
      <c r="E12" s="441"/>
      <c r="F12" s="443">
        <f>C12-E12</f>
        <v>5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5</v>
      </c>
      <c r="D27" s="429"/>
      <c r="E27" s="429">
        <f>SUM(E12:E26)</f>
        <v>0</v>
      </c>
      <c r="F27" s="442">
        <f>SUM(F12:F26)</f>
        <v>5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838</v>
      </c>
      <c r="B79" s="39" t="s">
        <v>839</v>
      </c>
      <c r="C79" s="429">
        <f>C78+C61+C44+C27</f>
        <v>5</v>
      </c>
      <c r="D79" s="429"/>
      <c r="E79" s="429">
        <f>E78+E61+E44+E27</f>
        <v>0</v>
      </c>
      <c r="F79" s="442">
        <f>F78+F61+F44+F27</f>
        <v>5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29" t="s">
        <v>847</v>
      </c>
      <c r="D151" s="629"/>
      <c r="E151" s="629"/>
      <c r="F151" s="629"/>
    </row>
    <row r="152" spans="1:6" ht="12.75">
      <c r="A152" s="516"/>
      <c r="B152" s="517"/>
      <c r="C152" s="516"/>
      <c r="D152" s="516" t="s">
        <v>867</v>
      </c>
      <c r="E152" s="516"/>
      <c r="F152" s="516"/>
    </row>
    <row r="153" spans="1:6" ht="12.75">
      <c r="A153" s="516"/>
      <c r="B153" s="517"/>
      <c r="C153" s="629" t="s">
        <v>875</v>
      </c>
      <c r="D153" s="629"/>
      <c r="E153" s="629"/>
      <c r="F153" s="629"/>
    </row>
    <row r="154" spans="3:5" ht="12.75">
      <c r="C154" s="516"/>
      <c r="D154" s="508" t="s">
        <v>868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MIotova</cp:lastModifiedBy>
  <cp:lastPrinted>2012-05-02T06:23:33Z</cp:lastPrinted>
  <dcterms:created xsi:type="dcterms:W3CDTF">2000-06-29T12:02:40Z</dcterms:created>
  <dcterms:modified xsi:type="dcterms:W3CDTF">2012-05-02T07:29:22Z</dcterms:modified>
  <cp:category/>
  <cp:version/>
  <cp:contentType/>
  <cp:contentStatus/>
</cp:coreProperties>
</file>