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<sst xmlns="http://schemas.openxmlformats.org/spreadsheetml/2006/main" count="1067" uniqueCount="893">
  <si>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</si>
  <si>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</si>
  <si>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</si>
  <si>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</si>
  <si>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</si>
  <si>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</si>
  <si>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</si>
  <si>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</si>
  <si>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</si>
  <si>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</si>
  <si>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</si>
  <si>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</si>
  <si>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</si>
  <si>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</si>
  <si>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</si>
  <si>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</si>
  <si>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</si>
  <si>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</si>
  <si>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</si>
  <si>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</si>
  <si>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</si>
  <si>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</si>
  <si>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</si>
  <si>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</si>
  <si>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</si>
  <si>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</si>
  <si>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</si>
  <si>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</si>
  <si>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</si>
  <si>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</si>
  <si>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</si>
  <si>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</si>
  <si>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</si>
  <si>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</si>
  <si>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</si>
  <si>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</si>
  <si>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</si>
  <si>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</si>
  <si>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</si>
  <si>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</si>
  <si>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</si>
  <si>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</si>
  <si>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</si>
  <si>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</si>
  <si>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</si>
  <si>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</si>
  <si>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</si>
  <si>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</si>
  <si>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</si>
  <si>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</si>
  <si>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</si>
  <si>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</si>
  <si>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</si>
  <si>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</si>
  <si>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</si>
  <si>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</si>
  <si>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</si>
  <si>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</si>
  <si>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</si>
  <si>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</si>
  <si>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</si>
  <si>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</si>
  <si>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</si>
  <si>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</si>
  <si>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</si>
  <si>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</si>
  <si>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</si>
  <si>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</si>
  <si>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</si>
  <si>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</si>
  <si>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</si>
  <si>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</si>
  <si>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</si>
  <si>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</si>
  <si>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</si>
  <si>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</si>
  <si>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</si>
  <si>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</si>
  <si>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</si>
  <si>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</si>
  <si>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</si>
  <si>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</si>
  <si>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</si>
  <si>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</si>
  <si>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</si>
  <si>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</si>
  <si>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</si>
  <si>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</si>
  <si>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</si>
  <si>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</si>
  <si>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</si>
  <si>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</si>
  <si>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</si>
  <si>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</si>
  <si>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</si>
  <si>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</si>
  <si>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</si>
  <si>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</si>
  <si>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</si>
  <si>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</si>
  <si>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</si>
  <si>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</si>
  <si>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</si>
  <si>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</si>
  <si>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</si>
  <si>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</si>
  <si>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</si>
  <si>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</si>
  <si>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</si>
  <si>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</si>
  <si>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</si>
  <si>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</si>
  <si>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</si>
  <si>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</si>
  <si>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</si>
  <si>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</si>
  <si>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</si>
  <si>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</si>
  <si>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</si>
  <si>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</si>
  <si>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</si>
  <si>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</si>
  <si>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</si>
  <si>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</si>
  <si>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</si>
  <si>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</si>
  <si>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</si>
  <si>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</si>
  <si>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</si>
  <si>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</si>
  <si>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</si>
  <si>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</si>
  <si>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</si>
  <si>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</si>
  <si>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</si>
  <si>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</si>
  <si>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</si>
  <si>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</si>
  <si>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</si>
  <si>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</si>
  <si>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</si>
  <si>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</si>
  <si>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</si>
  <si>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</si>
  <si>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</si>
  <si>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</si>
  <si>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</si>
  <si>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</si>
  <si>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</si>
  <si>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</si>
  <si>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</si>
  <si>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</si>
  <si>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</si>
  <si>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</si>
  <si>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</si>
  <si>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</si>
  <si>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</si>
  <si>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</si>
  <si>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</si>
  <si>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</si>
  <si>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</si>
  <si>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</si>
  <si>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</si>
  <si>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</si>
  <si>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</si>
  <si>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</si>
  <si>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</si>
  <si>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</si>
  <si>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</si>
  <si>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</si>
  <si>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</si>
  <si>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</si>
  <si>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</si>
  <si>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</si>
  <si>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</si>
  <si>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</si>
  <si>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</si>
  <si>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</si>
  <si>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</si>
  <si>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</si>
  <si>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</si>
  <si>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</si>
  <si>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</si>
  <si>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</si>
  <si>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</si>
  <si>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</si>
  <si>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</si>
  <si>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</si>
  <si>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</si>
  <si>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</si>
  <si>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</si>
  <si>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</si>
  <si>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</si>
  <si>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</si>
  <si>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</si>
  <si>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</si>
  <si>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</si>
  <si>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</si>
  <si>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</si>
  <si>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</si>
  <si>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</si>
  <si>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</si>
  <si>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</si>
  <si>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</si>
  <si>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</si>
  <si>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</si>
  <si>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</si>
  <si>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</si>
  <si>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</si>
  <si>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</si>
  <si>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</si>
  <si>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</si>
  <si>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</si>
  <si>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</si>
  <si>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</si>
  <si>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</si>
  <si>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</si>
  <si>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</si>
  <si>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</si>
  <si>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</si>
  <si>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</si>
  <si>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</si>
  <si>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</si>
  <si>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</si>
  <si>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</si>
  <si>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</si>
  <si>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</si>
  <si>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</si>
  <si>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</si>
  <si>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</si>
  <si>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</si>
  <si>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</si>
  <si>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</si>
  <si>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</si>
  <si>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</si>
  <si>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</si>
  <si>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</si>
  <si>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</si>
  <si>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</si>
  <si>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</si>
  <si>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</si>
  <si>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</si>
  <si>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</si>
  <si>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</si>
  <si>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</si>
  <si>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</si>
  <si>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</si>
  <si>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</si>
  <si>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</si>
  <si>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</si>
  <si>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</si>
  <si>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</si>
  <si>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</si>
  <si>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</si>
  <si>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</si>
  <si>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</si>
  <si>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</si>
  <si>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</si>
  <si>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</si>
  <si>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</si>
  <si>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</si>
  <si>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</si>
  <si>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</si>
  <si>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</si>
  <si>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</si>
  <si>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</si>
  <si>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</si>
  <si>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</si>
  <si>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</si>
  <si>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</si>
  <si>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</si>
  <si>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</si>
  <si>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</si>
  <si>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</si>
  <si>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</si>
  <si>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</si>
  <si>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</si>
  <si>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</si>
  <si>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</si>
  <si>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</si>
  <si>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</si>
  <si>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</si>
  <si>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</si>
  <si>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</si>
  <si>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</si>
  <si>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</si>
  <si>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</si>
  <si>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</si>
  <si>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</si>
  <si>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</si>
  <si>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</si>
  <si>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</si>
  <si>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</si>
  <si>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</si>
  <si>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</si>
  <si>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</si>
  <si>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</si>
  <si>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</si>
  <si>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</si>
  <si>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</si>
  <si>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</si>
  <si>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</si>
  <si>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</si>
  <si>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</si>
  <si>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</si>
  <si>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</si>
  <si>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</si>
  <si>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</si>
  <si>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</si>
  <si>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</si>
  <si>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</si>
  <si>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</si>
  <si>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</si>
  <si>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</si>
  <si>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</si>
  <si>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</si>
  <si>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</si>
  <si>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</si>
  <si>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</si>
  <si>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</si>
  <si>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</si>
  <si>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</si>
  <si>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</si>
  <si>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</si>
  <si>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</si>
  <si>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</si>
  <si>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</si>
  <si>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</si>
  <si>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</si>
  <si>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</si>
  <si>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</si>
  <si>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</si>
  <si>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</si>
  <si>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</si>
  <si>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</si>
  <si>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</si>
  <si>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</si>
  <si>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</si>
  <si>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</si>
  <si>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</si>
  <si>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</si>
  <si>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</si>
  <si>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</si>
  <si>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</si>
  <si>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</si>
  <si>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</si>
  <si>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</si>
  <si>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</si>
  <si>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</si>
  <si>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</si>
  <si>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</si>
  <si>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</si>
  <si>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</si>
  <si>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</si>
  <si>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</si>
  <si>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</si>
  <si>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</si>
  <si>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</si>
  <si>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</si>
  <si>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</si>
  <si>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</si>
  <si>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</si>
  <si>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</si>
  <si>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</si>
  <si>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</si>
  <si>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</si>
  <si>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</si>
  <si>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</si>
  <si>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</si>
  <si>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</si>
  <si>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</si>
  <si>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</si>
  <si>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</si>
  <si>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</si>
  <si>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</si>
  <si>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</si>
  <si>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</si>
  <si>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</si>
  <si>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</si>
  <si>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</si>
  <si>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</si>
  <si>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</si>
  <si>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</si>
  <si>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</si>
  <si>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</si>
  <si>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</si>
  <si>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</si>
  <si>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</si>
  <si>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</si>
  <si>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</si>
  <si>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</si>
  <si>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</si>
  <si>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</si>
  <si>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</si>
  <si>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</si>
  <si>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</si>
  <si>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</si>
  <si>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</si>
  <si>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</si>
  <si>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</si>
  <si>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</si>
  <si>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</si>
  <si>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</si>
  <si>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</si>
  <si>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</si>
  <si>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</si>
  <si>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</si>
  <si>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</si>
  <si>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</si>
  <si>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</si>
  <si>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</si>
  <si>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</si>
  <si>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</si>
  <si>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</si>
  <si>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</si>
  <si>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</si>
  <si>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</si>
  <si>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</si>
  <si>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</si>
  <si>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</si>
  <si>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</si>
  <si>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</si>
  <si>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</si>
  <si>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</si>
  <si>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</si>
  <si>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</si>
  <si>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</si>
  <si>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</si>
  <si>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</si>
  <si>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</si>
  <si>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</si>
  <si>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</si>
  <si>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</si>
  <si>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</si>
  <si>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</si>
  <si>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</si>
  <si>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</si>
  <si>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</si>
  <si>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</si>
  <si>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</si>
  <si>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</si>
  <si>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</si>
  <si>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</si>
  <si>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</si>
  <si>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</si>
  <si>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</si>
  <si>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</si>
  <si>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</si>
  <si>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</si>
  <si>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</si>
  <si>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</si>
  <si>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</si>
  <si>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</si>
  <si>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</si>
  <si>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</si>
  <si>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</si>
  <si>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</si>
  <si>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</si>
  <si>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</si>
  <si>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</si>
  <si>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</si>
  <si>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</si>
  <si>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</si>
  <si>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</si>
  <si>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</si>
  <si>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</si>
  <si>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</si>
  <si>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</si>
  <si>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</si>
  <si>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</si>
  <si>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</si>
  <si>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</si>
  <si>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</si>
  <si>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</si>
  <si>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</si>
  <si>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</si>
  <si>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</si>
  <si>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</si>
  <si>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</si>
  <si>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</si>
  <si>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</si>
  <si>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</si>
  <si>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</si>
  <si>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</si>
  <si>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</si>
  <si>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</si>
  <si>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</si>
  <si>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</si>
  <si>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</si>
  <si>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</si>
  <si>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</si>
  <si>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</si>
  <si>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</si>
  <si>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</si>
  <si>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</si>
  <si>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</si>
  <si>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</si>
  <si>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</si>
  <si>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</si>
  <si>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</si>
  <si>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</si>
  <si>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</si>
  <si>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</si>
  <si>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</si>
  <si>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</si>
  <si>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</si>
  <si>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</si>
  <si>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</si>
  <si>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</si>
  <si>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</si>
  <si>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</si>
  <si>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</si>
  <si>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</si>
  <si>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</si>
  <si>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</si>
  <si>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</si>
  <si>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</si>
  <si>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</si>
  <si>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</si>
  <si>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</si>
  <si>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</si>
  <si>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</si>
  <si>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</si>
  <si>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</si>
  <si>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</si>
  <si>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</si>
  <si>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</si>
  <si>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</si>
  <si>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</si>
  <si>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</si>
  <si>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</si>
  <si>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</si>
  <si>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</si>
  <si>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</si>
  <si>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</si>
  <si>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</si>
  <si>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</si>
  <si>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</si>
  <si>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</si>
  <si>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</si>
  <si>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</si>
  <si>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</si>
  <si>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</si>
  <si>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</si>
  <si>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</si>
  <si>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</si>
  <si>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</si>
  <si>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</si>
  <si>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</si>
  <si>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</si>
  <si>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</si>
  <si>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</si>
  <si>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</si>
  <si>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</si>
  <si>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</si>
  <si>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</si>
  <si>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</si>
  <si>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</si>
  <si>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</si>
  <si>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</si>
  <si>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</si>
  <si>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</si>
  <si>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</si>
  <si>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</si>
  <si>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</si>
  <si>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</si>
  <si>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</si>
  <si>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</si>
  <si>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</si>
  <si>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</si>
  <si>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</si>
  <si>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</si>
  <si>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</si>
  <si>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</si>
  <si>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</si>
  <si>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</si>
  <si>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</si>
  <si>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</si>
  <si>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</si>
  <si>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</si>
  <si>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</si>
  <si>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</si>
  <si>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</si>
  <si>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</si>
  <si>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</si>
  <si>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</si>
  <si>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</si>
  <si>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</si>
  <si>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</si>
  <si>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</si>
  <si>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</si>
  <si>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</si>
  <si>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</si>
  <si>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</si>
  <si>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</si>
  <si>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</si>
  <si>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</si>
  <si>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</si>
  <si>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</si>
  <si>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</si>
  <si>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</si>
  <si>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</si>
  <si>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</si>
  <si>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</si>
  <si>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</si>
  <si>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</si>
  <si>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</si>
  <si>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</si>
  <si>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</si>
  <si>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</si>
  <si>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</si>
  <si>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</si>
  <si>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</si>
  <si>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</si>
  <si>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</si>
  <si>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</si>
  <si>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</si>
  <si>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</si>
  <si>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</si>
  <si>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</si>
  <si>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</si>
  <si>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</si>
  <si>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</si>
  <si>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</si>
  <si>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</si>
  <si>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</si>
  <si>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</si>
  <si>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</si>
  <si>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</si>
  <si>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</si>
  <si>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</si>
  <si>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</si>
  <si>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</si>
  <si>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</si>
  <si>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</si>
  <si>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</si>
  <si>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</si>
  <si>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</si>
  <si>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</si>
  <si>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</si>
  <si>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</si>
  <si>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</si>
  <si>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</si>
  <si>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</si>
  <si>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</si>
  <si>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</si>
  <si>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</si>
  <si>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</si>
  <si>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</si>
  <si>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</si>
  <si>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</si>
  <si>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</si>
  <si>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</si>
  <si>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</si>
  <si>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</si>
  <si>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</si>
  <si>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</si>
  <si>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</si>
  <si>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</si>
  <si>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</si>
  <si>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</si>
  <si>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</si>
  <si>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</si>
  <si>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</si>
  <si>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</si>
  <si>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</si>
  <si>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</si>
  <si>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</si>
  <si>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</si>
  <si>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</si>
  <si>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</si>
  <si>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</si>
  <si>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</si>
  <si>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</si>
  <si>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</si>
  <si>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</si>
  <si>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</si>
  <si>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</si>
  <si>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</si>
  <si>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</si>
  <si>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</si>
  <si>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</si>
  <si>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</si>
  <si>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</si>
  <si>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</si>
  <si>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</si>
  <si>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</si>
  <si>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</si>
  <si>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</si>
  <si>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</si>
  <si>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</si>
  <si>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</si>
  <si>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</si>
  <si>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</si>
  <si>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</si>
  <si>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</si>
  <si>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</si>
  <si>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</si>
  <si>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</si>
  <si>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</si>
  <si>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</si>
  <si>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</si>
  <si>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</si>
  <si>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</si>
  <si>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</si>
  <si>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</si>
  <si>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</si>
  <si>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</si>
  <si>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</si>
  <si>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</si>
  <si>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</si>
  <si>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</si>
  <si>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</si>
  <si>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</si>
  <si>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</si>
  <si>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</si>
  <si>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</si>
  <si>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</si>
  <si>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</si>
  <si>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</si>
  <si>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</si>
  <si>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</si>
  <si>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</si>
  <si>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</si>
  <si>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</si>
  <si>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</si>
  <si>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</si>
  <si>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</si>
  <si>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</si>
  <si>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</si>
  <si>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</si>
  <si>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</si>
  <si>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</si>
  <si>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</si>
  <si>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</si>
  <si>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</si>
  <si>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</si>
  <si>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</si>
  <si>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</si>
  <si>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</si>
  <si>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</si>
  <si>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</si>
  <si>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</si>
  <si>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</si>
  <si>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</si>
  <si>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</si>
  <si>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</si>
  <si>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</si>
  <si>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</si>
  <si>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</si>
  <si>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</si>
  <si>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</si>
  <si>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</si>
  <si>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</si>
  <si>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</si>
  <si>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</si>
  <si>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</si>
  <si>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</si>
  <si>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</si>
  <si>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</si>
  <si>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</si>
  <si>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</si>
  <si>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</si>
  <si>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</si>
  <si>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</si>
  <si>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</si>
  <si>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</si>
  <si>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</si>
  <si>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</si>
  <si>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</si>
  <si>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</si>
  <si>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</si>
  <si>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</si>
  <si>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</si>
  <si>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</si>
  <si>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</si>
  <si>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</si>
  <si>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</si>
  <si>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</si>
  <si>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</si>
  <si>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</si>
  <si>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</si>
  <si>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</si>
  <si>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</si>
  <si>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</si>
  <si>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</si>
  <si>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</si>
  <si>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</si>
  <si>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</si>
  <si>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</si>
  <si>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</si>
  <si>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</si>
  <si>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</si>
  <si>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</si>
  <si>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</si>
  <si>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</si>
  <si>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</si>
  <si>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</si>
  <si>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</si>
  <si>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</si>
  <si>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</si>
  <si>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</si>
  <si>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</si>
  <si>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</si>
  <si>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</si>
  <si>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</si>
  <si>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</si>
  <si>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</si>
  <si>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</si>
  <si>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</si>
  <si>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</si>
  <si>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</si>
  <si>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</si>
  <si>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</si>
  <si>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</si>
  <si>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</si>
  <si>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</si>
  <si>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</si>
  <si>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</si>
  <si>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</si>
  <si>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</si>
  <si>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</si>
  <si>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</si>
  <si>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</si>
  <si>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</si>
  <si>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</si>
  <si>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</si>
  <si>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</si>
  <si>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</si>
  <si>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</si>
  <si>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</si>
  <si>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</si>
  <si>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</si>
  <si>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</si>
  <si>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</si>
  <si>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</si>
  <si>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</si>
  <si>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</si>
  <si>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</si>
  <si>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</si>
  <si>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</si>
  <si>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</si>
  <si>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</si>
  <si>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</si>
  <si>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</si>
  <si>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</si>
  <si>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</si>
  <si>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</si>
  <si>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</si>
  <si>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</si>
  <si>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</si>
  <si>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</si>
  <si>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</si>
  <si>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</si>
  <si>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</si>
  <si>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</si>
  <si>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</si>
  <si>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</si>
  <si>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</si>
  <si>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</si>
  <si>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</si>
  <si>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</si>
  <si>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</si>
  <si>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</si>
  <si>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</si>
  <si>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</si>
  <si>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</si>
  <si>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</si>
  <si>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</si>
  <si>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</si>
  <si>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</si>
  <si>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</si>
  <si>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</si>
  <si>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</si>
  <si>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</si>
  <si>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</si>
  <si>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</si>
  <si>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</si>
  <si>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</si>
  <si>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</si>
  <si>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</si>
  <si>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</si>
  <si>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</si>
  <si>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</si>
  <si>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</si>
  <si>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</si>
  <si>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</si>
  <si>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01.01.2011-30.06.2011 година</t>
  </si>
  <si>
    <t>Дата на съставяне: 29.07.2011</t>
  </si>
  <si>
    <t xml:space="preserve">Дата на съставяне:     29.07.2011                </t>
  </si>
  <si>
    <t xml:space="preserve">Дата  на съставяне:      29.07.2011                                                                                                 </t>
  </si>
  <si>
    <t xml:space="preserve">Дата на съставяне:         29.07.2011 </t>
  </si>
  <si>
    <t>5. Артанес Майнинг Груп АД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</si>
</sst>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\(#,##0\)"/>
  </numFmts>
  <fonts count="60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8" fillId="0" borderId="0" xfId="63" applyFont="1" applyBorder="1" applyAlignment="1" applyProtection="1">
      <alignment horizontal="left" vertical="top"/>
      <protection locked="0"/>
    </xf>
    <xf numFmtId="0" fontId="10" fillId="0" borderId="0" xfId="66" applyFont="1">
      <alignment/>
      <protection/>
    </xf>
    <xf numFmtId="0" fontId="9" fillId="0" borderId="0" xfId="66" applyFont="1" applyAlignment="1">
      <alignment/>
      <protection/>
    </xf>
    <xf numFmtId="0" fontId="9" fillId="0" borderId="0" xfId="64" applyFont="1" applyAlignment="1">
      <alignment wrapText="1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Continuous" vertical="center" wrapText="1"/>
      <protection/>
    </xf>
    <xf numFmtId="0" fontId="9" fillId="0" borderId="0" xfId="66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66" applyFont="1" applyBorder="1" applyAlignment="1">
      <alignment vertical="center" wrapText="1"/>
      <protection/>
    </xf>
    <xf numFmtId="0" fontId="10" fillId="0" borderId="0" xfId="66" applyFont="1" applyBorder="1">
      <alignment/>
      <protection/>
    </xf>
    <xf numFmtId="0" fontId="10" fillId="0" borderId="10" xfId="66" applyFont="1" applyBorder="1" applyAlignment="1">
      <alignment vertical="center" wrapText="1"/>
      <protection/>
    </xf>
    <xf numFmtId="0" fontId="10" fillId="0" borderId="10" xfId="66" applyFont="1" applyBorder="1" applyAlignment="1">
      <alignment wrapText="1"/>
      <protection/>
    </xf>
    <xf numFmtId="3" fontId="10" fillId="0" borderId="0" xfId="66" applyNumberFormat="1" applyFont="1" applyBorder="1" applyAlignment="1" applyProtection="1">
      <alignment vertical="center"/>
      <protection locked="0"/>
    </xf>
    <xf numFmtId="0" fontId="9" fillId="0" borderId="0" xfId="66" applyFont="1" applyBorder="1" applyProtection="1">
      <alignment/>
      <protection locked="0"/>
    </xf>
    <xf numFmtId="49" fontId="9" fillId="0" borderId="11" xfId="66" applyNumberFormat="1" applyFont="1" applyBorder="1" applyAlignment="1">
      <alignment horizontal="center" vertical="center" wrapText="1"/>
      <protection/>
    </xf>
    <xf numFmtId="49" fontId="9" fillId="0" borderId="10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wrapText="1"/>
      <protection/>
    </xf>
    <xf numFmtId="49" fontId="9" fillId="0" borderId="0" xfId="66" applyNumberFormat="1" applyFont="1" applyBorder="1" applyAlignment="1" applyProtection="1">
      <alignment horizontal="center" wrapText="1"/>
      <protection locked="0"/>
    </xf>
    <xf numFmtId="49" fontId="10" fillId="33" borderId="10" xfId="66" applyNumberFormat="1" applyFont="1" applyFill="1" applyBorder="1" applyAlignment="1">
      <alignment horizontal="center" vertical="center" wrapText="1"/>
      <protection/>
    </xf>
    <xf numFmtId="49" fontId="9" fillId="0" borderId="12" xfId="66" applyNumberFormat="1" applyFont="1" applyBorder="1" applyAlignment="1">
      <alignment horizontal="center" vertical="center" wrapText="1"/>
      <protection/>
    </xf>
    <xf numFmtId="0" fontId="10" fillId="0" borderId="0" xfId="62" applyFont="1">
      <alignment/>
      <protection/>
    </xf>
    <xf numFmtId="0" fontId="10" fillId="0" borderId="0" xfId="61" applyFont="1" applyAlignment="1">
      <alignment horizontal="center"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3" fillId="0" borderId="0" xfId="61" applyFont="1" applyBorder="1" applyAlignment="1">
      <alignment vertical="justify"/>
      <protection/>
    </xf>
    <xf numFmtId="49" fontId="3" fillId="0" borderId="0" xfId="61" applyNumberFormat="1" applyFont="1" applyBorder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0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1" fontId="10" fillId="36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1" fontId="9" fillId="34" borderId="10" xfId="65" applyNumberFormat="1" applyFont="1" applyFill="1" applyBorder="1" applyAlignment="1" applyProtection="1">
      <alignment vertical="center"/>
      <protection locked="0"/>
    </xf>
    <xf numFmtId="3" fontId="9" fillId="0" borderId="10" xfId="65" applyNumberFormat="1" applyFont="1" applyBorder="1" applyAlignment="1" applyProtection="1">
      <alignment vertical="center"/>
      <protection/>
    </xf>
    <xf numFmtId="3" fontId="10" fillId="0" borderId="10" xfId="65" applyNumberFormat="1" applyFont="1" applyBorder="1" applyProtection="1">
      <alignment/>
      <protection/>
    </xf>
    <xf numFmtId="1" fontId="10" fillId="35" borderId="10" xfId="64" applyNumberFormat="1" applyFont="1" applyFill="1" applyBorder="1" applyAlignment="1" applyProtection="1">
      <alignment wrapText="1"/>
      <protection locked="0"/>
    </xf>
    <xf numFmtId="3" fontId="10" fillId="0" borderId="10" xfId="64" applyNumberFormat="1" applyFont="1" applyFill="1" applyBorder="1" applyAlignment="1" applyProtection="1">
      <alignment wrapText="1"/>
      <protection/>
    </xf>
    <xf numFmtId="1" fontId="10" fillId="36" borderId="10" xfId="64" applyNumberFormat="1" applyFont="1" applyFill="1" applyBorder="1" applyAlignment="1" applyProtection="1">
      <alignment wrapText="1"/>
      <protection locked="0"/>
    </xf>
    <xf numFmtId="49" fontId="10" fillId="0" borderId="10" xfId="66" applyNumberFormat="1" applyFont="1" applyBorder="1" applyAlignment="1" applyProtection="1">
      <alignment horizontal="center" vertical="center" wrapText="1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3" fontId="10" fillId="0" borderId="10" xfId="66" applyNumberFormat="1" applyFont="1" applyBorder="1" applyAlignment="1" applyProtection="1">
      <alignment vertical="center"/>
      <protection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3" fontId="10" fillId="0" borderId="13" xfId="66" applyNumberFormat="1" applyFont="1" applyBorder="1" applyAlignment="1" applyProtection="1">
      <alignment vertical="center"/>
      <protection/>
    </xf>
    <xf numFmtId="3" fontId="10" fillId="0" borderId="11" xfId="66" applyNumberFormat="1" applyFont="1" applyBorder="1" applyAlignment="1" applyProtection="1">
      <alignment vertical="center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1" applyNumberFormat="1" applyFont="1" applyBorder="1" applyAlignment="1" applyProtection="1">
      <alignment horizontal="center" vertical="center" wrapText="1"/>
      <protection/>
    </xf>
    <xf numFmtId="1" fontId="10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0" fillId="0" borderId="13" xfId="61" applyFont="1" applyFill="1" applyBorder="1" applyAlignment="1" applyProtection="1">
      <alignment horizontal="center" vertical="center" wrapText="1"/>
      <protection/>
    </xf>
    <xf numFmtId="1" fontId="10" fillId="33" borderId="14" xfId="61" applyNumberFormat="1" applyFont="1" applyFill="1" applyBorder="1" applyAlignment="1" applyProtection="1">
      <alignment horizontal="left" vertical="center" wrapText="1"/>
      <protection/>
    </xf>
    <xf numFmtId="1" fontId="10" fillId="33" borderId="14" xfId="61" applyNumberFormat="1" applyFont="1" applyFill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11" xfId="61" applyFont="1" applyFill="1" applyBorder="1" applyAlignment="1" applyProtection="1">
      <alignment horizontal="center" vertical="center" wrapText="1"/>
      <protection/>
    </xf>
    <xf numFmtId="1" fontId="10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1" applyFont="1" applyBorder="1" applyAlignment="1" applyProtection="1">
      <alignment horizontal="center" vertical="center" wrapText="1"/>
      <protection/>
    </xf>
    <xf numFmtId="0" fontId="10" fillId="0" borderId="10" xfId="61" applyFont="1" applyFill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center" vertical="center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vertic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right" vertical="center" wrapText="1"/>
      <protection/>
    </xf>
    <xf numFmtId="49" fontId="9" fillId="0" borderId="0" xfId="59" applyNumberFormat="1" applyFont="1" applyBorder="1" applyAlignment="1" applyProtection="1">
      <alignment horizontal="right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8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 applyBorder="1">
      <alignment/>
      <protection/>
    </xf>
    <xf numFmtId="49" fontId="10" fillId="0" borderId="0" xfId="62" applyNumberFormat="1" applyFont="1">
      <alignment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" fontId="10" fillId="0" borderId="10" xfId="58" applyNumberFormat="1" applyFont="1" applyBorder="1" applyAlignment="1" applyProtection="1">
      <alignment horizontal="right" vertical="center" wrapText="1"/>
      <protection/>
    </xf>
    <xf numFmtId="0" fontId="10" fillId="0" borderId="10" xfId="58" applyFont="1" applyFill="1" applyBorder="1" applyAlignment="1" applyProtection="1">
      <alignment horizontal="right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0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8" applyNumberFormat="1" applyFont="1" applyFill="1" applyBorder="1" applyAlignment="1" applyProtection="1">
      <alignment horizontal="right"/>
      <protection locked="0"/>
    </xf>
    <xf numFmtId="1" fontId="10" fillId="36" borderId="10" xfId="58" applyNumberFormat="1" applyFont="1" applyFill="1" applyBorder="1" applyAlignment="1" applyProtection="1">
      <alignment horizontal="right"/>
      <protection locked="0"/>
    </xf>
    <xf numFmtId="1" fontId="10" fillId="0" borderId="10" xfId="58" applyNumberFormat="1" applyFont="1" applyBorder="1" applyAlignment="1" applyProtection="1">
      <alignment horizontal="right"/>
      <protection/>
    </xf>
    <xf numFmtId="1" fontId="10" fillId="0" borderId="0" xfId="58" applyNumberFormat="1" applyFont="1" applyBorder="1" applyAlignment="1" applyProtection="1">
      <alignment horizontal="left" vertical="center" wrapText="1"/>
      <protection/>
    </xf>
    <xf numFmtId="1" fontId="10" fillId="0" borderId="0" xfId="58" applyNumberFormat="1" applyFont="1" applyBorder="1" applyProtection="1">
      <alignment/>
      <protection/>
    </xf>
    <xf numFmtId="0" fontId="9" fillId="0" borderId="10" xfId="58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center"/>
      <protection/>
    </xf>
    <xf numFmtId="0" fontId="9" fillId="0" borderId="10" xfId="58" applyFont="1" applyBorder="1" applyAlignment="1" applyProtection="1">
      <alignment horizontal="center"/>
      <protection/>
    </xf>
    <xf numFmtId="1" fontId="10" fillId="0" borderId="10" xfId="58" applyNumberFormat="1" applyFont="1" applyBorder="1" applyAlignment="1" applyProtection="1">
      <alignment horizontal="center" vertical="center" wrapText="1"/>
      <protection/>
    </xf>
    <xf numFmtId="1" fontId="10" fillId="0" borderId="10" xfId="58" applyNumberFormat="1" applyFont="1" applyFill="1" applyBorder="1" applyAlignment="1" applyProtection="1">
      <alignment horizontal="right" vertical="center" wrapText="1"/>
      <protection/>
    </xf>
    <xf numFmtId="1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1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Border="1" applyProtection="1">
      <alignment/>
      <protection/>
    </xf>
    <xf numFmtId="0" fontId="9" fillId="0" borderId="0" xfId="62" applyFont="1" applyProtection="1">
      <alignment/>
      <protection/>
    </xf>
    <xf numFmtId="0" fontId="9" fillId="0" borderId="10" xfId="58" applyFont="1" applyBorder="1" applyProtection="1">
      <alignment/>
      <protection/>
    </xf>
    <xf numFmtId="1" fontId="10" fillId="0" borderId="10" xfId="58" applyNumberFormat="1" applyFont="1" applyFill="1" applyBorder="1" applyAlignment="1" applyProtection="1">
      <alignment horizontal="right"/>
      <protection/>
    </xf>
    <xf numFmtId="1" fontId="9" fillId="34" borderId="16" xfId="65" applyNumberFormat="1" applyFont="1" applyFill="1" applyBorder="1" applyAlignment="1" applyProtection="1">
      <alignment vertical="center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9" fillId="0" borderId="10" xfId="65" applyFont="1" applyBorder="1" applyAlignment="1" applyProtection="1">
      <alignment horizontal="left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10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1" fontId="10" fillId="34" borderId="10" xfId="64" applyNumberFormat="1" applyFont="1" applyFill="1" applyBorder="1" applyAlignment="1" applyProtection="1">
      <alignment wrapText="1"/>
      <protection locked="0"/>
    </xf>
    <xf numFmtId="1" fontId="10" fillId="0" borderId="0" xfId="64" applyNumberFormat="1" applyFont="1" applyAlignment="1" applyProtection="1">
      <alignment wrapText="1"/>
      <protection/>
    </xf>
    <xf numFmtId="0" fontId="10" fillId="0" borderId="0" xfId="66" applyFont="1" applyBorder="1" applyProtection="1">
      <alignment/>
      <protection/>
    </xf>
    <xf numFmtId="0" fontId="9" fillId="0" borderId="0" xfId="66" applyFont="1" applyBorder="1" applyAlignment="1">
      <alignment horizontal="centerContinuous" vertical="center" wrapText="1"/>
      <protection/>
    </xf>
    <xf numFmtId="0" fontId="9" fillId="0" borderId="0" xfId="66" applyFont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centerContinuous" vertical="center" wrapText="1"/>
      <protection/>
    </xf>
    <xf numFmtId="0" fontId="9" fillId="0" borderId="10" xfId="58" applyFont="1" applyBorder="1" applyAlignment="1" applyProtection="1">
      <alignment horizontal="centerContinuous" vertical="center" wrapText="1"/>
      <protection/>
    </xf>
    <xf numFmtId="1" fontId="10" fillId="0" borderId="0" xfId="61" applyNumberFormat="1" applyFont="1" applyBorder="1" applyAlignment="1">
      <alignment vertical="justify" wrapText="1"/>
      <protection/>
    </xf>
    <xf numFmtId="0" fontId="9" fillId="0" borderId="12" xfId="59" applyFont="1" applyBorder="1" applyAlignment="1" applyProtection="1">
      <alignment horizontal="centerContinuous" vertical="center" wrapText="1"/>
      <protection/>
    </xf>
    <xf numFmtId="0" fontId="9" fillId="0" borderId="14" xfId="59" applyFont="1" applyBorder="1" applyAlignment="1" applyProtection="1">
      <alignment horizontal="centerContinuous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8" fillId="0" borderId="0" xfId="63" applyFont="1" applyAlignment="1">
      <alignment horizontal="left" vertical="top" wrapText="1"/>
      <protection/>
    </xf>
    <xf numFmtId="0" fontId="8" fillId="0" borderId="0" xfId="63" applyFont="1" applyAlignment="1">
      <alignment vertical="top" wrapText="1"/>
      <protection/>
    </xf>
    <xf numFmtId="0" fontId="8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vertical="top" wrapText="1"/>
      <protection locked="0"/>
    </xf>
    <xf numFmtId="1" fontId="8" fillId="34" borderId="12" xfId="63" applyNumberFormat="1" applyFont="1" applyFill="1" applyBorder="1" applyAlignment="1" applyProtection="1">
      <alignment vertical="top" wrapText="1"/>
      <protection locked="0"/>
    </xf>
    <xf numFmtId="1" fontId="8" fillId="34" borderId="17" xfId="63" applyNumberFormat="1" applyFont="1" applyFill="1" applyBorder="1" applyAlignment="1" applyProtection="1">
      <alignment vertical="top" wrapText="1"/>
      <protection locked="0"/>
    </xf>
    <xf numFmtId="1" fontId="8" fillId="36" borderId="17" xfId="63" applyNumberFormat="1" applyFont="1" applyFill="1" applyBorder="1" applyAlignment="1" applyProtection="1">
      <alignment vertical="top" wrapText="1"/>
      <protection locked="0"/>
    </xf>
    <xf numFmtId="1" fontId="8" fillId="0" borderId="17" xfId="63" applyNumberFormat="1" applyFont="1" applyBorder="1" applyAlignment="1" applyProtection="1">
      <alignment vertical="top" wrapText="1"/>
      <protection/>
    </xf>
    <xf numFmtId="1" fontId="8" fillId="0" borderId="12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8" fillId="35" borderId="17" xfId="63" applyNumberFormat="1" applyFont="1" applyFill="1" applyBorder="1" applyAlignment="1" applyProtection="1">
      <alignment vertical="top" wrapText="1"/>
      <protection locked="0"/>
    </xf>
    <xf numFmtId="1" fontId="8" fillId="0" borderId="18" xfId="63" applyNumberFormat="1" applyFont="1" applyBorder="1" applyAlignment="1" applyProtection="1">
      <alignment vertical="top" wrapText="1"/>
      <protection/>
    </xf>
    <xf numFmtId="1" fontId="8" fillId="36" borderId="19" xfId="63" applyNumberFormat="1" applyFont="1" applyFill="1" applyBorder="1" applyAlignment="1" applyProtection="1">
      <alignment vertical="top" wrapText="1"/>
      <protection locked="0"/>
    </xf>
    <xf numFmtId="1" fontId="8" fillId="0" borderId="20" xfId="63" applyNumberFormat="1" applyFont="1" applyBorder="1" applyAlignment="1" applyProtection="1">
      <alignment vertical="top" wrapText="1"/>
      <protection/>
    </xf>
    <xf numFmtId="1" fontId="6" fillId="0" borderId="17" xfId="63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3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8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8" fillId="0" borderId="0" xfId="63" applyFont="1" applyAlignment="1" applyProtection="1">
      <alignment vertical="top" wrapText="1"/>
      <protection locked="0"/>
    </xf>
    <xf numFmtId="0" fontId="8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0" fontId="9" fillId="0" borderId="13" xfId="66" applyFont="1" applyBorder="1" applyAlignment="1">
      <alignment horizontal="centerContinuous" vertical="center" wrapText="1"/>
      <protection/>
    </xf>
    <xf numFmtId="0" fontId="9" fillId="0" borderId="15" xfId="66" applyFont="1" applyBorder="1" applyAlignment="1">
      <alignment horizontal="centerContinuous" vertical="center" wrapText="1"/>
      <protection/>
    </xf>
    <xf numFmtId="0" fontId="9" fillId="0" borderId="11" xfId="66" applyFont="1" applyBorder="1" applyAlignment="1">
      <alignment horizontal="centerContinuous" vertical="center" wrapText="1"/>
      <protection/>
    </xf>
    <xf numFmtId="0" fontId="9" fillId="33" borderId="13" xfId="66" applyFont="1" applyFill="1" applyBorder="1" applyAlignment="1">
      <alignment horizontal="centerContinuous" vertical="center" wrapText="1"/>
      <protection/>
    </xf>
    <xf numFmtId="0" fontId="9" fillId="33" borderId="11" xfId="66" applyFont="1" applyFill="1" applyBorder="1" applyAlignment="1">
      <alignment horizontal="centerContinuous" vertical="center" wrapText="1"/>
      <protection/>
    </xf>
    <xf numFmtId="1" fontId="10" fillId="33" borderId="12" xfId="66" applyNumberFormat="1" applyFont="1" applyFill="1" applyBorder="1" applyAlignment="1" applyProtection="1">
      <alignment vertical="center"/>
      <protection locked="0"/>
    </xf>
    <xf numFmtId="1" fontId="10" fillId="33" borderId="14" xfId="66" applyNumberFormat="1" applyFont="1" applyFill="1" applyBorder="1" applyAlignment="1" applyProtection="1">
      <alignment vertical="center"/>
      <protection locked="0"/>
    </xf>
    <xf numFmtId="1" fontId="10" fillId="33" borderId="16" xfId="66" applyNumberFormat="1" applyFont="1" applyFill="1" applyBorder="1" applyAlignment="1" applyProtection="1">
      <alignment vertical="center"/>
      <protection locked="0"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0" fontId="9" fillId="0" borderId="13" xfId="66" applyFont="1" applyBorder="1" applyAlignment="1">
      <alignment horizontal="left"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10" fillId="34" borderId="10" xfId="61" applyNumberFormat="1" applyFont="1" applyFill="1" applyBorder="1" applyAlignment="1" applyProtection="1">
      <alignment vertical="center" wrapText="1"/>
      <protection locked="0"/>
    </xf>
    <xf numFmtId="0" fontId="11" fillId="0" borderId="13" xfId="61" applyFont="1" applyBorder="1" applyAlignment="1" applyProtection="1">
      <alignment vertical="center" wrapText="1"/>
      <protection/>
    </xf>
    <xf numFmtId="1" fontId="10" fillId="33" borderId="14" xfId="61" applyNumberFormat="1" applyFont="1" applyFill="1" applyBorder="1" applyAlignment="1" applyProtection="1">
      <alignment vertical="center" wrapText="1"/>
      <protection/>
    </xf>
    <xf numFmtId="0" fontId="10" fillId="0" borderId="11" xfId="61" applyFont="1" applyBorder="1" applyAlignment="1" applyProtection="1">
      <alignment vertical="center" wrapText="1"/>
      <protection/>
    </xf>
    <xf numFmtId="0" fontId="10" fillId="0" borderId="10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1" fontId="10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/>
    </xf>
    <xf numFmtId="1" fontId="10" fillId="0" borderId="12" xfId="66" applyNumberFormat="1" applyFont="1" applyFill="1" applyBorder="1" applyAlignment="1" applyProtection="1">
      <alignment vertical="center"/>
      <protection locked="0"/>
    </xf>
    <xf numFmtId="3" fontId="10" fillId="0" borderId="0" xfId="66" applyNumberFormat="1" applyFont="1" applyBorder="1" applyProtection="1">
      <alignment/>
      <protection/>
    </xf>
    <xf numFmtId="0" fontId="9" fillId="0" borderId="12" xfId="66" applyFont="1" applyBorder="1" applyAlignment="1">
      <alignment horizontal="centerContinuous" vertical="center" wrapText="1"/>
      <protection/>
    </xf>
    <xf numFmtId="0" fontId="9" fillId="0" borderId="16" xfId="66" applyFont="1" applyBorder="1" applyAlignment="1">
      <alignment horizontal="centerContinuous" vertical="center" wrapText="1"/>
      <protection/>
    </xf>
    <xf numFmtId="0" fontId="9" fillId="0" borderId="18" xfId="66" applyFont="1" applyBorder="1" applyAlignment="1">
      <alignment horizontal="left" vertical="center" wrapText="1"/>
      <protection/>
    </xf>
    <xf numFmtId="0" fontId="9" fillId="0" borderId="11" xfId="66" applyFont="1" applyBorder="1" applyAlignment="1">
      <alignment horizontal="center" vertical="center" wrapText="1"/>
      <protection/>
    </xf>
    <xf numFmtId="0" fontId="9" fillId="0" borderId="11" xfId="66" applyFont="1" applyFill="1" applyBorder="1" applyAlignment="1">
      <alignment horizontal="center" vertical="center" wrapText="1"/>
      <protection/>
    </xf>
    <xf numFmtId="0" fontId="9" fillId="0" borderId="23" xfId="66" applyFont="1" applyBorder="1" applyAlignment="1">
      <alignment horizontal="centerContinuous" vertical="center" wrapText="1"/>
      <protection/>
    </xf>
    <xf numFmtId="0" fontId="9" fillId="33" borderId="15" xfId="66" applyFont="1" applyFill="1" applyBorder="1" applyAlignment="1">
      <alignment horizontal="center" vertical="center" wrapText="1"/>
      <protection/>
    </xf>
    <xf numFmtId="0" fontId="9" fillId="0" borderId="18" xfId="66" applyFont="1" applyBorder="1" applyAlignment="1">
      <alignment horizontal="centerContinuous" vertical="center" wrapText="1"/>
      <protection/>
    </xf>
    <xf numFmtId="0" fontId="9" fillId="0" borderId="19" xfId="66" applyFont="1" applyBorder="1" applyAlignment="1">
      <alignment horizontal="center" vertical="center" wrapText="1"/>
      <protection/>
    </xf>
    <xf numFmtId="0" fontId="9" fillId="0" borderId="24" xfId="66" applyFont="1" applyBorder="1" applyAlignment="1">
      <alignment horizontal="centerContinuous" vertical="center" wrapText="1"/>
      <protection/>
    </xf>
    <xf numFmtId="0" fontId="9" fillId="0" borderId="25" xfId="66" applyFont="1" applyBorder="1" applyAlignment="1">
      <alignment horizontal="centerContinuous" vertical="center" wrapText="1"/>
      <protection/>
    </xf>
    <xf numFmtId="49" fontId="9" fillId="0" borderId="18" xfId="66" applyNumberFormat="1" applyFont="1" applyBorder="1" applyAlignment="1">
      <alignment horizontal="centerContinuous" vertical="center" wrapText="1"/>
      <protection/>
    </xf>
    <xf numFmtId="49" fontId="9" fillId="0" borderId="19" xfId="66" applyNumberFormat="1" applyFont="1" applyBorder="1" applyAlignment="1">
      <alignment horizontal="centerContinuous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Continuous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Alignment="1" applyProtection="1">
      <alignment horizontal="left" vertical="top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26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top" wrapText="1"/>
      <protection/>
    </xf>
    <xf numFmtId="14" fontId="6" fillId="0" borderId="27" xfId="63" applyNumberFormat="1" applyFont="1" applyBorder="1" applyAlignment="1" applyProtection="1">
      <alignment horizontal="center" vertical="top" wrapText="1"/>
      <protection/>
    </xf>
    <xf numFmtId="49" fontId="6" fillId="0" borderId="27" xfId="63" applyNumberFormat="1" applyFont="1" applyBorder="1" applyAlignment="1" applyProtection="1">
      <alignment horizontal="center" vertical="center" wrapText="1"/>
      <protection/>
    </xf>
    <xf numFmtId="14" fontId="6" fillId="0" borderId="28" xfId="63" applyNumberFormat="1" applyFont="1" applyBorder="1" applyAlignment="1" applyProtection="1">
      <alignment horizontal="center" vertical="top" wrapText="1"/>
      <protection/>
    </xf>
    <xf numFmtId="0" fontId="6" fillId="0" borderId="29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8" fillId="0" borderId="10" xfId="63" applyFont="1" applyBorder="1" applyAlignment="1" applyProtection="1">
      <alignment vertical="top" wrapText="1"/>
      <protection/>
    </xf>
    <xf numFmtId="0" fontId="8" fillId="0" borderId="12" xfId="63" applyFont="1" applyBorder="1" applyAlignment="1" applyProtection="1">
      <alignment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8" fillId="0" borderId="10" xfId="63" applyFont="1" applyBorder="1" applyAlignment="1" applyProtection="1">
      <alignment horizontal="right" vertical="top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17" fillId="37" borderId="10" xfId="63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0" borderId="12" xfId="63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vertical="top" wrapText="1"/>
      <protection/>
    </xf>
    <xf numFmtId="1" fontId="17" fillId="37" borderId="10" xfId="63" applyNumberFormat="1" applyFont="1" applyFill="1" applyBorder="1" applyAlignment="1" applyProtection="1">
      <alignment vertical="top"/>
      <protection/>
    </xf>
    <xf numFmtId="1" fontId="3" fillId="0" borderId="18" xfId="6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3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3" applyNumberFormat="1" applyFont="1" applyFill="1" applyBorder="1" applyAlignment="1" applyProtection="1">
      <alignment vertical="top"/>
      <protection/>
    </xf>
    <xf numFmtId="0" fontId="17" fillId="37" borderId="29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8" fillId="0" borderId="30" xfId="63" applyNumberFormat="1" applyFont="1" applyBorder="1" applyAlignment="1" applyProtection="1">
      <alignment vertical="top" wrapText="1"/>
      <protection/>
    </xf>
    <xf numFmtId="1" fontId="8" fillId="0" borderId="31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horizontal="right" vertical="top" wrapText="1"/>
      <protection/>
    </xf>
    <xf numFmtId="1" fontId="8" fillId="0" borderId="32" xfId="63" applyNumberFormat="1" applyFont="1" applyBorder="1" applyAlignment="1" applyProtection="1">
      <alignment vertical="top" wrapText="1"/>
      <protection/>
    </xf>
    <xf numFmtId="1" fontId="8" fillId="0" borderId="33" xfId="63" applyNumberFormat="1" applyFont="1" applyBorder="1" applyAlignment="1" applyProtection="1">
      <alignment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5" fillId="33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49" fontId="3" fillId="0" borderId="36" xfId="63" applyNumberFormat="1" applyFont="1" applyBorder="1" applyAlignment="1" applyProtection="1">
      <alignment horizontal="right" vertical="top" wrapText="1"/>
      <protection/>
    </xf>
    <xf numFmtId="1" fontId="3" fillId="0" borderId="36" xfId="63" applyNumberFormat="1" applyFont="1" applyBorder="1" applyAlignment="1" applyProtection="1">
      <alignment horizontal="right"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6" xfId="65" applyFont="1" applyBorder="1" applyAlignment="1" applyProtection="1">
      <alignment horizontal="center" vertical="center" wrapText="1"/>
      <protection/>
    </xf>
    <xf numFmtId="0" fontId="9" fillId="0" borderId="12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vertical="center" wrapText="1"/>
      <protection/>
    </xf>
    <xf numFmtId="0" fontId="10" fillId="0" borderId="10" xfId="65" applyFont="1" applyFill="1" applyBorder="1" applyProtection="1">
      <alignment/>
      <protection/>
    </xf>
    <xf numFmtId="0" fontId="10" fillId="0" borderId="10" xfId="65" applyFont="1" applyBorder="1" applyAlignment="1" applyProtection="1">
      <alignment vertical="center" wrapText="1"/>
      <protection/>
    </xf>
    <xf numFmtId="3" fontId="10" fillId="0" borderId="10" xfId="65" applyNumberFormat="1" applyFont="1" applyBorder="1" applyAlignment="1" applyProtection="1">
      <alignment horizontal="center" vertical="center"/>
      <protection/>
    </xf>
    <xf numFmtId="0" fontId="10" fillId="0" borderId="10" xfId="65" applyFont="1" applyFill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0" fillId="0" borderId="10" xfId="65" applyFont="1" applyBorder="1" applyAlignment="1" applyProtection="1">
      <alignment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0" fillId="0" borderId="29" xfId="65" applyFont="1" applyBorder="1" applyAlignment="1" applyProtection="1">
      <alignment vertical="center" wrapText="1"/>
      <protection/>
    </xf>
    <xf numFmtId="49" fontId="10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vertical="center" wrapText="1"/>
      <protection/>
    </xf>
    <xf numFmtId="0" fontId="9" fillId="0" borderId="12" xfId="65" applyFont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1" fontId="10" fillId="0" borderId="10" xfId="65" applyNumberFormat="1" applyFont="1" applyBorder="1" applyAlignment="1" applyProtection="1">
      <alignment vertical="center"/>
      <protection/>
    </xf>
    <xf numFmtId="1" fontId="8" fillId="38" borderId="17" xfId="63" applyNumberFormat="1" applyFont="1" applyFill="1" applyBorder="1" applyAlignment="1" applyProtection="1">
      <alignment vertical="top" wrapText="1"/>
      <protection locked="0"/>
    </xf>
    <xf numFmtId="1" fontId="8" fillId="38" borderId="12" xfId="63" applyNumberFormat="1" applyFont="1" applyFill="1" applyBorder="1" applyAlignment="1" applyProtection="1">
      <alignment vertical="top" wrapText="1"/>
      <protection locked="0"/>
    </xf>
    <xf numFmtId="0" fontId="10" fillId="0" borderId="0" xfId="64" applyFont="1" applyAlignment="1" applyProtection="1">
      <alignment wrapText="1"/>
      <protection locked="0"/>
    </xf>
    <xf numFmtId="0" fontId="10" fillId="0" borderId="0" xfId="64" applyFont="1" applyFill="1" applyAlignment="1" applyProtection="1">
      <alignment wrapText="1"/>
      <protection locked="0"/>
    </xf>
    <xf numFmtId="0" fontId="9" fillId="0" borderId="0" xfId="64" applyFont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Border="1" applyAlignment="1" applyProtection="1">
      <alignment horizontal="centerContinuous" vertical="center" wrapText="1"/>
      <protection locked="0"/>
    </xf>
    <xf numFmtId="1" fontId="10" fillId="0" borderId="0" xfId="64" applyNumberFormat="1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centerContinuous" wrapText="1"/>
      <protection/>
    </xf>
    <xf numFmtId="0" fontId="10" fillId="0" borderId="0" xfId="64" applyFont="1" applyAlignment="1" applyProtection="1">
      <alignment horizontal="center" wrapText="1"/>
      <protection/>
    </xf>
    <xf numFmtId="0" fontId="9" fillId="0" borderId="0" xfId="64" applyFont="1" applyAlignment="1" applyProtection="1">
      <alignment wrapText="1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14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10" fillId="0" borderId="0" xfId="64" applyFont="1" applyBorder="1" applyAlignment="1" applyProtection="1">
      <alignment horizontal="center" wrapText="1"/>
      <protection/>
    </xf>
    <xf numFmtId="49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Fill="1" applyBorder="1" applyAlignment="1" applyProtection="1">
      <alignment wrapText="1"/>
      <protection/>
    </xf>
    <xf numFmtId="49" fontId="10" fillId="0" borderId="10" xfId="64" applyNumberFormat="1" applyFont="1" applyFill="1" applyBorder="1" applyAlignment="1" applyProtection="1">
      <alignment horizontal="center" wrapText="1"/>
      <protection/>
    </xf>
    <xf numFmtId="0" fontId="9" fillId="0" borderId="10" xfId="64" applyFont="1" applyBorder="1" applyAlignment="1" applyProtection="1">
      <alignment horizontal="right"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0" fillId="0" borderId="10" xfId="64" applyNumberFormat="1" applyFont="1" applyFill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49" fontId="10" fillId="0" borderId="0" xfId="64" applyNumberFormat="1" applyFont="1" applyBorder="1" applyAlignment="1" applyProtection="1">
      <alignment wrapText="1"/>
      <protection/>
    </xf>
    <xf numFmtId="1" fontId="10" fillId="0" borderId="0" xfId="64" applyNumberFormat="1" applyFont="1" applyFill="1" applyBorder="1" applyAlignment="1" applyProtection="1">
      <alignment wrapText="1"/>
      <protection/>
    </xf>
    <xf numFmtId="0" fontId="9" fillId="0" borderId="0" xfId="64" applyFont="1" applyAlignment="1" applyProtection="1">
      <alignment horizontal="center"/>
      <protection/>
    </xf>
    <xf numFmtId="1" fontId="10" fillId="0" borderId="10" xfId="66" applyNumberFormat="1" applyFont="1" applyFill="1" applyBorder="1" applyAlignment="1" applyProtection="1">
      <alignment vertical="center"/>
      <protection/>
    </xf>
    <xf numFmtId="1" fontId="10" fillId="0" borderId="12" xfId="66" applyNumberFormat="1" applyFont="1" applyFill="1" applyBorder="1" applyAlignment="1" applyProtection="1">
      <alignment vertical="center"/>
      <protection/>
    </xf>
    <xf numFmtId="0" fontId="9" fillId="0" borderId="0" xfId="66" applyFont="1" applyBorder="1" applyAlignment="1" applyProtection="1">
      <alignment vertical="center" wrapText="1"/>
      <protection locked="0"/>
    </xf>
    <xf numFmtId="49" fontId="9" fillId="0" borderId="0" xfId="66" applyNumberFormat="1" applyFont="1" applyBorder="1" applyAlignment="1" applyProtection="1">
      <alignment horizontal="center" vertical="center" wrapText="1"/>
      <protection locked="0"/>
    </xf>
    <xf numFmtId="0" fontId="10" fillId="0" borderId="0" xfId="66" applyFont="1" applyBorder="1" applyProtection="1">
      <alignment/>
      <protection locked="0"/>
    </xf>
    <xf numFmtId="0" fontId="10" fillId="0" borderId="0" xfId="62" applyFont="1" applyProtection="1">
      <alignment/>
      <protection locked="0"/>
    </xf>
    <xf numFmtId="0" fontId="9" fillId="0" borderId="0" xfId="61" applyFont="1" applyAlignment="1" applyProtection="1">
      <alignment horizontal="centerContinuous"/>
      <protection locked="0"/>
    </xf>
    <xf numFmtId="0" fontId="10" fillId="0" borderId="0" xfId="61" applyFont="1" applyProtection="1">
      <alignment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9" fillId="0" borderId="0" xfId="61" applyFont="1" applyProtection="1">
      <alignment/>
      <protection locked="0"/>
    </xf>
    <xf numFmtId="0" fontId="10" fillId="0" borderId="0" xfId="61" applyFont="1" applyAlignment="1" applyProtection="1">
      <alignment/>
      <protection locked="0"/>
    </xf>
    <xf numFmtId="0" fontId="9" fillId="0" borderId="0" xfId="61" applyFont="1" applyBorder="1" applyAlignment="1" applyProtection="1">
      <alignment horizontal="centerContinuous"/>
      <protection locked="0"/>
    </xf>
    <xf numFmtId="0" fontId="9" fillId="0" borderId="10" xfId="61" applyFont="1" applyBorder="1" applyAlignment="1" applyProtection="1">
      <alignment horizontal="centerContinuous" vertical="center" wrapText="1"/>
      <protection/>
    </xf>
    <xf numFmtId="0" fontId="9" fillId="0" borderId="10" xfId="61" applyFont="1" applyBorder="1" applyAlignment="1" applyProtection="1">
      <alignment horizontal="center" vertical="center" wrapText="1"/>
      <protection/>
    </xf>
    <xf numFmtId="49" fontId="9" fillId="0" borderId="10" xfId="61" applyNumberFormat="1" applyFont="1" applyBorder="1" applyAlignment="1" applyProtection="1">
      <alignment horizontal="center" vertical="center" wrapText="1"/>
      <protection/>
    </xf>
    <xf numFmtId="0" fontId="9" fillId="0" borderId="10" xfId="61" applyFont="1" applyBorder="1" applyAlignment="1" applyProtection="1">
      <alignment horizontal="centerContinuous"/>
      <protection/>
    </xf>
    <xf numFmtId="0" fontId="9" fillId="0" borderId="10" xfId="61" applyFont="1" applyBorder="1" applyAlignment="1" applyProtection="1">
      <alignment horizontal="center"/>
      <protection/>
    </xf>
    <xf numFmtId="0" fontId="9" fillId="0" borderId="10" xfId="61" applyFont="1" applyBorder="1" applyAlignment="1" applyProtection="1">
      <alignment wrapText="1"/>
      <protection/>
    </xf>
    <xf numFmtId="0" fontId="9" fillId="0" borderId="10" xfId="61" applyFont="1" applyBorder="1" applyAlignment="1" applyProtection="1">
      <alignment vertical="justify" wrapText="1"/>
      <protection/>
    </xf>
    <xf numFmtId="49" fontId="9" fillId="33" borderId="10" xfId="61" applyNumberFormat="1" applyFont="1" applyFill="1" applyBorder="1" applyAlignment="1" applyProtection="1">
      <alignment vertical="justify" wrapText="1"/>
      <protection/>
    </xf>
    <xf numFmtId="0" fontId="10" fillId="33" borderId="10" xfId="61" applyFont="1" applyFill="1" applyBorder="1" applyAlignment="1" applyProtection="1">
      <alignment horizontal="left" vertical="center" wrapText="1"/>
      <protection/>
    </xf>
    <xf numFmtId="0" fontId="10" fillId="0" borderId="10" xfId="61" applyFont="1" applyBorder="1" applyProtection="1">
      <alignment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right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9" fillId="0" borderId="10" xfId="61" applyFont="1" applyBorder="1" applyProtection="1">
      <alignment/>
      <protection/>
    </xf>
    <xf numFmtId="0" fontId="9" fillId="0" borderId="10" xfId="61" applyFont="1" applyBorder="1" applyAlignment="1" applyProtection="1">
      <alignment horizontal="left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left" vertical="center" wrapText="1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0" fontId="9" fillId="0" borderId="12" xfId="61" applyFont="1" applyBorder="1" applyAlignment="1" applyProtection="1">
      <alignment vertical="justify" wrapText="1"/>
      <protection/>
    </xf>
    <xf numFmtId="49" fontId="10" fillId="33" borderId="12" xfId="61" applyNumberFormat="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justify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vertical="justify"/>
      <protection/>
    </xf>
    <xf numFmtId="1" fontId="10" fillId="33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0" xfId="61" applyNumberFormat="1" applyFont="1" applyAlignment="1" applyProtection="1">
      <alignment vertical="center" wrapText="1"/>
      <protection locked="0"/>
    </xf>
    <xf numFmtId="1" fontId="10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49" fontId="10" fillId="0" borderId="0" xfId="62" applyNumberFormat="1" applyFont="1" applyProtection="1">
      <alignment/>
      <protection locked="0"/>
    </xf>
    <xf numFmtId="0" fontId="9" fillId="0" borderId="12" xfId="58" applyFont="1" applyBorder="1" applyAlignment="1" applyProtection="1">
      <alignment horizontal="centerContinuous" vertical="center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1" fontId="9" fillId="0" borderId="16" xfId="58" applyNumberFormat="1" applyFont="1" applyBorder="1" applyAlignment="1" applyProtection="1">
      <alignment horizontal="centerContinuous" vertical="center" wrapText="1"/>
      <protection/>
    </xf>
    <xf numFmtId="49" fontId="9" fillId="0" borderId="11" xfId="58" applyNumberFormat="1" applyFont="1" applyBorder="1" applyAlignment="1" applyProtection="1">
      <alignment horizontal="center" vertical="center" wrapText="1"/>
      <protection/>
    </xf>
    <xf numFmtId="0" fontId="9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9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49" fontId="9" fillId="0" borderId="10" xfId="58" applyNumberFormat="1" applyFont="1" applyBorder="1" applyAlignment="1" applyProtection="1">
      <alignment horizontal="left" vertical="center" wrapText="1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49" fontId="9" fillId="0" borderId="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0" fontId="9" fillId="0" borderId="16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right"/>
      <protection/>
    </xf>
    <xf numFmtId="0" fontId="10" fillId="0" borderId="10" xfId="58" applyFont="1" applyBorder="1" applyAlignment="1" applyProtection="1">
      <alignment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 quotePrefix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49" fontId="9" fillId="0" borderId="0" xfId="58" applyNumberFormat="1" applyFont="1" applyBorder="1" applyAlignment="1" applyProtection="1">
      <alignment horizontal="center" vertical="center" wrapText="1"/>
      <protection/>
    </xf>
    <xf numFmtId="0" fontId="9" fillId="0" borderId="0" xfId="58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1" fontId="10" fillId="0" borderId="0" xfId="61" applyNumberFormat="1" applyFont="1" applyBorder="1" applyAlignment="1" applyProtection="1">
      <alignment vertical="justify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49" fontId="10" fillId="0" borderId="0" xfId="59" applyNumberFormat="1" applyFont="1" applyAlignment="1" applyProtection="1">
      <alignment vertical="center" wrapText="1"/>
      <protection locked="0"/>
    </xf>
    <xf numFmtId="0" fontId="9" fillId="0" borderId="0" xfId="59" applyFont="1" applyAlignment="1" applyProtection="1">
      <alignment vertical="center" wrapText="1"/>
      <protection locked="0"/>
    </xf>
    <xf numFmtId="0" fontId="9" fillId="0" borderId="0" xfId="59" applyFont="1" applyAlignment="1" applyProtection="1">
      <alignment horizontal="centerContinuous" vertical="center" wrapText="1"/>
      <protection locked="0"/>
    </xf>
    <xf numFmtId="0" fontId="9" fillId="0" borderId="0" xfId="59" applyFont="1" applyAlignment="1" applyProtection="1">
      <alignment horizontal="center" vertical="center" wrapText="1"/>
      <protection locked="0"/>
    </xf>
    <xf numFmtId="0" fontId="9" fillId="0" borderId="0" xfId="59" applyFont="1" applyProtection="1">
      <alignment/>
      <protection locked="0"/>
    </xf>
    <xf numFmtId="1" fontId="10" fillId="0" borderId="0" xfId="59" applyNumberFormat="1" applyFont="1" applyAlignment="1" applyProtection="1">
      <alignment horizontal="centerContinuous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0" fontId="9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9" fillId="0" borderId="0" xfId="65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1" fontId="9" fillId="35" borderId="10" xfId="65" applyNumberFormat="1" applyFont="1" applyFill="1" applyBorder="1" applyAlignment="1" applyProtection="1">
      <alignment vertical="center"/>
      <protection locked="0"/>
    </xf>
    <xf numFmtId="0" fontId="8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3" applyFont="1" applyFill="1" applyAlignment="1" applyProtection="1">
      <alignment horizontal="right" vertical="top" wrapText="1"/>
      <protection locked="0"/>
    </xf>
    <xf numFmtId="1" fontId="9" fillId="0" borderId="10" xfId="61" applyNumberFormat="1" applyFont="1" applyBorder="1" applyAlignment="1" applyProtection="1">
      <alignment vertical="center" wrapText="1"/>
      <protection/>
    </xf>
    <xf numFmtId="1" fontId="8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2" applyNumberFormat="1" applyFont="1" applyFill="1" applyBorder="1" applyAlignment="1" applyProtection="1">
      <alignment horizontal="center"/>
      <protection locked="0"/>
    </xf>
    <xf numFmtId="1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16" fillId="37" borderId="10" xfId="63" applyFont="1" applyFill="1" applyBorder="1" applyAlignment="1" applyProtection="1">
      <alignment horizontal="left" vertical="top" wrapText="1"/>
      <protection/>
    </xf>
    <xf numFmtId="1" fontId="16" fillId="37" borderId="10" xfId="63" applyNumberFormat="1" applyFont="1" applyFill="1" applyBorder="1" applyAlignment="1" applyProtection="1">
      <alignment vertical="top" wrapText="1"/>
      <protection/>
    </xf>
    <xf numFmtId="0" fontId="16" fillId="37" borderId="37" xfId="63" applyFont="1" applyFill="1" applyBorder="1" applyAlignment="1" applyProtection="1">
      <alignment horizontal="left" vertical="top" wrapText="1"/>
      <protection/>
    </xf>
    <xf numFmtId="0" fontId="16" fillId="37" borderId="29" xfId="63" applyFont="1" applyFill="1" applyBorder="1" applyAlignment="1" applyProtection="1">
      <alignment vertical="top" wrapText="1"/>
      <protection/>
    </xf>
    <xf numFmtId="0" fontId="16" fillId="37" borderId="38" xfId="63" applyFont="1" applyFill="1" applyBorder="1" applyAlignment="1" applyProtection="1">
      <alignment vertical="top" wrapText="1"/>
      <protection/>
    </xf>
    <xf numFmtId="49" fontId="16" fillId="37" borderId="36" xfId="63" applyNumberFormat="1" applyFont="1" applyFill="1" applyBorder="1" applyAlignment="1" applyProtection="1">
      <alignment vertical="center" wrapText="1"/>
      <protection/>
    </xf>
    <xf numFmtId="0" fontId="16" fillId="37" borderId="10" xfId="63" applyFont="1" applyFill="1" applyBorder="1" applyAlignment="1" applyProtection="1">
      <alignment vertical="top" wrapText="1"/>
      <protection/>
    </xf>
    <xf numFmtId="0" fontId="3" fillId="0" borderId="0" xfId="60" applyNumberFormat="1" applyFont="1" applyAlignment="1" applyProtection="1">
      <alignment horizontal="center" vertical="center" wrapText="1"/>
      <protection locked="0"/>
    </xf>
    <xf numFmtId="0" fontId="3" fillId="0" borderId="0" xfId="60" applyFont="1" applyProtection="1">
      <alignment/>
      <protection locked="0"/>
    </xf>
    <xf numFmtId="49" fontId="3" fillId="0" borderId="0" xfId="60" applyNumberFormat="1" applyFont="1" applyProtection="1">
      <alignment/>
      <protection locked="0"/>
    </xf>
    <xf numFmtId="0" fontId="9" fillId="0" borderId="0" xfId="66" applyFont="1" applyBorder="1" applyAlignment="1" applyProtection="1">
      <alignment horizontal="left" wrapText="1"/>
      <protection locked="0"/>
    </xf>
    <xf numFmtId="0" fontId="10" fillId="0" borderId="10" xfId="61" applyFont="1" applyBorder="1" applyAlignment="1" applyProtection="1">
      <alignment/>
      <protection/>
    </xf>
    <xf numFmtId="49" fontId="10" fillId="0" borderId="10" xfId="61" applyNumberFormat="1" applyFont="1" applyBorder="1" applyAlignment="1" applyProtection="1">
      <alignment horizontal="center" vertical="center"/>
      <protection/>
    </xf>
    <xf numFmtId="1" fontId="10" fillId="34" borderId="10" xfId="61" applyNumberFormat="1" applyFont="1" applyFill="1" applyBorder="1" applyAlignment="1" applyProtection="1">
      <alignment vertical="center"/>
      <protection locked="0"/>
    </xf>
    <xf numFmtId="1" fontId="10" fillId="34" borderId="10" xfId="61" applyNumberFormat="1" applyFont="1" applyFill="1" applyBorder="1" applyAlignment="1" applyProtection="1">
      <alignment horizontal="center" vertical="center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3" fontId="9" fillId="0" borderId="16" xfId="65" applyNumberFormat="1" applyFont="1" applyFill="1" applyBorder="1" applyAlignment="1" applyProtection="1">
      <alignment vertical="center"/>
      <protection/>
    </xf>
    <xf numFmtId="0" fontId="8" fillId="0" borderId="10" xfId="63" applyFont="1" applyBorder="1" applyAlignment="1" applyProtection="1">
      <alignment vertical="top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centerContinuous"/>
      <protection/>
    </xf>
    <xf numFmtId="0" fontId="10" fillId="0" borderId="35" xfId="65" applyFont="1" applyBorder="1" applyAlignment="1" applyProtection="1">
      <alignment horizontal="centerContinuous"/>
      <protection/>
    </xf>
    <xf numFmtId="0" fontId="10" fillId="0" borderId="0" xfId="65" applyFont="1" applyAlignment="1" applyProtection="1">
      <alignment horizontal="centerContinuous" wrapText="1"/>
      <protection/>
    </xf>
    <xf numFmtId="0" fontId="9" fillId="0" borderId="0" xfId="63" applyFont="1" applyBorder="1" applyAlignment="1" applyProtection="1">
      <alignment vertical="top" wrapText="1"/>
      <protection/>
    </xf>
    <xf numFmtId="0" fontId="9" fillId="0" borderId="0" xfId="64" applyFont="1" applyBorder="1" applyAlignment="1" applyProtection="1">
      <alignment horizontal="centerContinuous" vertical="center" wrapText="1"/>
      <protection/>
    </xf>
    <xf numFmtId="0" fontId="9" fillId="0" borderId="0" xfId="64" applyFont="1" applyFill="1" applyBorder="1" applyAlignment="1" applyProtection="1">
      <alignment horizontal="centerContinuous" vertical="center" wrapText="1"/>
      <protection/>
    </xf>
    <xf numFmtId="0" fontId="9" fillId="0" borderId="0" xfId="63" applyFont="1" applyBorder="1" applyAlignment="1" applyProtection="1">
      <alignment horizontal="left" vertical="top"/>
      <protection/>
    </xf>
    <xf numFmtId="0" fontId="9" fillId="0" borderId="0" xfId="63" applyFont="1" applyBorder="1" applyAlignment="1" applyProtection="1">
      <alignment vertical="top"/>
      <protection/>
    </xf>
    <xf numFmtId="0" fontId="9" fillId="0" borderId="0" xfId="63" applyFont="1" applyFill="1" applyBorder="1" applyAlignment="1" applyProtection="1">
      <alignment vertical="top" wrapText="1"/>
      <protection/>
    </xf>
    <xf numFmtId="0" fontId="9" fillId="0" borderId="0" xfId="64" applyFont="1" applyFill="1" applyBorder="1" applyAlignment="1" applyProtection="1">
      <alignment horizontal="right" vertical="center" wrapText="1"/>
      <protection/>
    </xf>
    <xf numFmtId="0" fontId="9" fillId="0" borderId="0" xfId="66" applyFont="1" applyAlignment="1" applyProtection="1">
      <alignment horizontal="centerContinuous" wrapText="1"/>
      <protection/>
    </xf>
    <xf numFmtId="49" fontId="9" fillId="0" borderId="0" xfId="66" applyNumberFormat="1" applyFont="1" applyAlignment="1" applyProtection="1">
      <alignment horizontal="center" wrapText="1"/>
      <protection/>
    </xf>
    <xf numFmtId="0" fontId="9" fillId="0" borderId="0" xfId="66" applyFont="1" applyAlignment="1" applyProtection="1">
      <alignment horizontal="centerContinuous"/>
      <protection/>
    </xf>
    <xf numFmtId="0" fontId="10" fillId="0" borderId="0" xfId="66" applyFont="1" applyProtection="1">
      <alignment/>
      <protection/>
    </xf>
    <xf numFmtId="0" fontId="8" fillId="0" borderId="0" xfId="66" applyFont="1" applyAlignment="1" applyProtection="1">
      <alignment horizontal="left"/>
      <protection/>
    </xf>
    <xf numFmtId="0" fontId="9" fillId="0" borderId="0" xfId="66" applyFont="1" applyBorder="1" applyAlignment="1" applyProtection="1">
      <alignment horizontal="left" vertical="top" wrapText="1"/>
      <protection/>
    </xf>
    <xf numFmtId="0" fontId="9" fillId="0" borderId="0" xfId="66" applyFont="1" applyProtection="1">
      <alignment/>
      <protection/>
    </xf>
    <xf numFmtId="0" fontId="9" fillId="0" borderId="0" xfId="64" applyFont="1" applyAlignment="1" applyProtection="1">
      <alignment horizontal="right" wrapText="1"/>
      <protection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center"/>
      <protection/>
    </xf>
    <xf numFmtId="0" fontId="4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Border="1" applyAlignment="1" applyProtection="1">
      <alignment horizontal="center" vertical="justify" wrapText="1"/>
      <protection/>
    </xf>
    <xf numFmtId="0" fontId="10" fillId="0" borderId="0" xfId="61" applyFont="1" applyProtection="1">
      <alignment/>
      <protection/>
    </xf>
    <xf numFmtId="0" fontId="9" fillId="0" borderId="0" xfId="61" applyFont="1" applyBorder="1" applyAlignment="1" applyProtection="1">
      <alignment vertical="justify" wrapText="1"/>
      <protection/>
    </xf>
    <xf numFmtId="0" fontId="9" fillId="0" borderId="0" xfId="61" applyFont="1" applyAlignment="1" applyProtection="1">
      <alignment horizontal="left" vertical="center" wrapText="1"/>
      <protection/>
    </xf>
    <xf numFmtId="0" fontId="9" fillId="0" borderId="0" xfId="58" applyFont="1" applyAlignment="1" applyProtection="1">
      <alignment horizontal="center" vertical="center"/>
      <protection/>
    </xf>
    <xf numFmtId="49" fontId="9" fillId="0" borderId="0" xfId="58" applyNumberFormat="1" applyFont="1" applyAlignment="1" applyProtection="1">
      <alignment horizontal="center" vertical="center"/>
      <protection/>
    </xf>
    <xf numFmtId="1" fontId="9" fillId="0" borderId="0" xfId="58" applyNumberFormat="1" applyFont="1" applyAlignment="1" applyProtection="1">
      <alignment horizontal="center" vertical="center"/>
      <protection/>
    </xf>
    <xf numFmtId="0" fontId="9" fillId="0" borderId="0" xfId="61" applyFont="1" applyAlignment="1" applyProtection="1">
      <alignment horizontal="left" vertical="justify"/>
      <protection/>
    </xf>
    <xf numFmtId="1" fontId="9" fillId="0" borderId="0" xfId="61" applyNumberFormat="1" applyFont="1" applyBorder="1" applyAlignment="1" applyProtection="1">
      <alignment vertical="justify" wrapText="1"/>
      <protection/>
    </xf>
    <xf numFmtId="0" fontId="9" fillId="0" borderId="0" xfId="58" applyFont="1" applyAlignment="1" applyProtection="1">
      <alignment horizontal="left" vertical="center" wrapText="1"/>
      <protection/>
    </xf>
    <xf numFmtId="49" fontId="9" fillId="0" borderId="0" xfId="58" applyNumberFormat="1" applyFont="1" applyAlignment="1" applyProtection="1">
      <alignment horizontal="left" vertical="center" wrapText="1"/>
      <protection/>
    </xf>
    <xf numFmtId="1" fontId="10" fillId="0" borderId="0" xfId="58" applyNumberFormat="1" applyFont="1" applyAlignment="1" applyProtection="1">
      <alignment horizontal="left" vertical="center" wrapText="1"/>
      <protection/>
    </xf>
    <xf numFmtId="0" fontId="9" fillId="0" borderId="0" xfId="58" applyFont="1" applyProtection="1">
      <alignment/>
      <protection/>
    </xf>
    <xf numFmtId="0" fontId="9" fillId="0" borderId="0" xfId="61" applyFont="1" applyAlignment="1" applyProtection="1">
      <alignment vertical="justify"/>
      <protection/>
    </xf>
    <xf numFmtId="0" fontId="8" fillId="0" borderId="0" xfId="61" applyFont="1" applyAlignment="1" applyProtection="1">
      <alignment horizontal="left"/>
      <protection/>
    </xf>
    <xf numFmtId="0" fontId="9" fillId="0" borderId="0" xfId="61" applyFont="1" applyBorder="1" applyAlignment="1" applyProtection="1">
      <alignment vertical="justify"/>
      <protection/>
    </xf>
    <xf numFmtId="49" fontId="9" fillId="0" borderId="0" xfId="61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173" fontId="9" fillId="0" borderId="0" xfId="63" applyNumberFormat="1" applyFont="1" applyBorder="1" applyAlignment="1" applyProtection="1">
      <alignment horizontal="left" vertical="top"/>
      <protection/>
    </xf>
    <xf numFmtId="0" fontId="4" fillId="0" borderId="0" xfId="60" applyFont="1" applyAlignment="1">
      <alignment horizontal="left" vertical="center" wrapText="1"/>
      <protection/>
    </xf>
    <xf numFmtId="49" fontId="4" fillId="0" borderId="0" xfId="60" applyNumberFormat="1" applyFont="1" applyAlignment="1">
      <alignment horizontal="left" vertical="center" wrapText="1"/>
      <protection/>
    </xf>
    <xf numFmtId="0" fontId="4" fillId="0" borderId="0" xfId="62" applyFont="1">
      <alignment/>
      <protection/>
    </xf>
    <xf numFmtId="0" fontId="4" fillId="0" borderId="0" xfId="61" applyFont="1" applyAlignment="1" applyProtection="1">
      <alignment horizontal="center"/>
      <protection locked="0"/>
    </xf>
    <xf numFmtId="0" fontId="4" fillId="0" borderId="0" xfId="61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>
      <alignment/>
      <protection/>
    </xf>
    <xf numFmtId="0" fontId="4" fillId="0" borderId="0" xfId="62" applyFont="1" applyProtection="1">
      <alignment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49" fontId="4" fillId="0" borderId="0" xfId="62" applyNumberFormat="1" applyFont="1">
      <alignment/>
      <protection/>
    </xf>
    <xf numFmtId="0" fontId="9" fillId="0" borderId="0" xfId="62" applyFont="1" applyBorder="1" applyProtection="1">
      <alignment/>
      <protection/>
    </xf>
    <xf numFmtId="0" fontId="10" fillId="0" borderId="0" xfId="62" applyFont="1" applyBorder="1" applyProtection="1">
      <alignment/>
      <protection/>
    </xf>
    <xf numFmtId="1" fontId="10" fillId="0" borderId="0" xfId="62" applyNumberFormat="1" applyFont="1" applyBorder="1" applyProtection="1">
      <alignment/>
      <protection/>
    </xf>
    <xf numFmtId="1" fontId="10" fillId="0" borderId="0" xfId="62" applyNumberFormat="1" applyFont="1" applyProtection="1">
      <alignment/>
      <protection locked="0"/>
    </xf>
    <xf numFmtId="49" fontId="10" fillId="0" borderId="0" xfId="62" applyNumberFormat="1" applyFont="1" applyProtection="1">
      <alignment/>
      <protection/>
    </xf>
    <xf numFmtId="1" fontId="10" fillId="0" borderId="0" xfId="62" applyNumberFormat="1" applyFont="1" applyProtection="1">
      <alignment/>
      <protection/>
    </xf>
    <xf numFmtId="0" fontId="8" fillId="0" borderId="0" xfId="63" applyFont="1" applyAlignment="1" applyProtection="1">
      <alignment vertical="top"/>
      <protection/>
    </xf>
    <xf numFmtId="0" fontId="8" fillId="0" borderId="0" xfId="63" applyFont="1" applyAlignment="1" applyProtection="1">
      <alignment vertical="top" wrapText="1"/>
      <protection/>
    </xf>
    <xf numFmtId="0" fontId="9" fillId="0" borderId="0" xfId="62" applyFont="1" applyAlignment="1">
      <alignment horizontal="center"/>
      <protection/>
    </xf>
    <xf numFmtId="0" fontId="10" fillId="0" borderId="0" xfId="62" applyFont="1" applyAlignment="1" applyProtection="1">
      <alignment/>
      <protection/>
    </xf>
    <xf numFmtId="0" fontId="10" fillId="0" borderId="0" xfId="62" applyFont="1" applyAlignment="1">
      <alignment/>
      <protection/>
    </xf>
    <xf numFmtId="0" fontId="10" fillId="0" borderId="0" xfId="62" applyFont="1" applyAlignment="1" applyProtection="1">
      <alignment/>
      <protection locked="0"/>
    </xf>
    <xf numFmtId="0" fontId="9" fillId="0" borderId="0" xfId="66" applyFont="1">
      <alignment/>
      <protection/>
    </xf>
    <xf numFmtId="0" fontId="9" fillId="0" borderId="0" xfId="66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Alignment="1">
      <alignment wrapText="1"/>
      <protection/>
    </xf>
    <xf numFmtId="49" fontId="10" fillId="0" borderId="0" xfId="66" applyNumberFormat="1" applyFont="1" applyAlignment="1">
      <alignment horizontal="center" wrapText="1"/>
      <protection/>
    </xf>
    <xf numFmtId="0" fontId="8" fillId="0" borderId="0" xfId="63" applyFont="1" applyFill="1" applyAlignment="1" applyProtection="1">
      <alignment vertical="top"/>
      <protection/>
    </xf>
    <xf numFmtId="0" fontId="8" fillId="0" borderId="0" xfId="63" applyFont="1" applyFill="1" applyAlignment="1" applyProtection="1">
      <alignment horizontal="right" vertical="top" wrapText="1"/>
      <protection/>
    </xf>
    <xf numFmtId="0" fontId="10" fillId="0" borderId="0" xfId="64" applyFont="1" applyFill="1" applyAlignment="1" applyProtection="1">
      <alignment wrapText="1"/>
      <protection/>
    </xf>
    <xf numFmtId="0" fontId="10" fillId="0" borderId="0" xfId="65" applyFont="1" applyProtection="1">
      <alignment/>
      <protection/>
    </xf>
    <xf numFmtId="0" fontId="10" fillId="0" borderId="0" xfId="65" applyFont="1">
      <alignment/>
      <protection/>
    </xf>
    <xf numFmtId="0" fontId="4" fillId="0" borderId="0" xfId="65" applyFont="1" applyAlignment="1" applyProtection="1">
      <alignment horizontal="left" wrapText="1"/>
      <protection/>
    </xf>
    <xf numFmtId="0" fontId="9" fillId="0" borderId="0" xfId="65" applyFont="1" applyAlignment="1" applyProtection="1">
      <alignment horizontal="right"/>
      <protection/>
    </xf>
    <xf numFmtId="0" fontId="10" fillId="0" borderId="10" xfId="65" applyFont="1" applyBorder="1" applyProtection="1">
      <alignment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1" fontId="10" fillId="34" borderId="10" xfId="65" applyNumberFormat="1" applyFont="1" applyFill="1" applyBorder="1" applyProtection="1">
      <alignment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1" fontId="10" fillId="0" borderId="10" xfId="65" applyNumberFormat="1" applyFont="1" applyBorder="1" applyProtection="1">
      <alignment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0" fillId="36" borderId="10" xfId="65" applyNumberFormat="1" applyFont="1" applyFill="1" applyBorder="1" applyProtection="1">
      <alignment/>
      <protection locked="0"/>
    </xf>
    <xf numFmtId="0" fontId="11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49" fontId="9" fillId="0" borderId="10" xfId="65" applyNumberFormat="1" applyFont="1" applyBorder="1" applyAlignment="1" applyProtection="1">
      <alignment horizontal="centerContinuous" wrapText="1"/>
      <protection/>
    </xf>
    <xf numFmtId="3" fontId="10" fillId="0" borderId="10" xfId="65" applyNumberFormat="1" applyFont="1" applyFill="1" applyBorder="1" applyProtection="1">
      <alignment/>
      <protection/>
    </xf>
    <xf numFmtId="0" fontId="10" fillId="0" borderId="0" xfId="65" applyFont="1" applyBorder="1" applyAlignment="1" applyProtection="1">
      <alignment wrapText="1"/>
      <protection locked="0"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1" fontId="10" fillId="0" borderId="0" xfId="65" applyNumberFormat="1" applyFont="1" applyProtection="1">
      <alignment/>
      <protection locked="0"/>
    </xf>
    <xf numFmtId="0" fontId="10" fillId="0" borderId="0" xfId="65" applyFont="1" applyBorder="1" applyAlignment="1">
      <alignment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0" fillId="0" borderId="0" xfId="65" applyFont="1" applyBorder="1">
      <alignment/>
      <protection/>
    </xf>
    <xf numFmtId="0" fontId="10" fillId="0" borderId="0" xfId="65" applyFont="1" applyAlignment="1">
      <alignment wrapText="1"/>
      <protection/>
    </xf>
    <xf numFmtId="0" fontId="8" fillId="0" borderId="0" xfId="63" applyFont="1" applyAlignment="1" applyProtection="1">
      <alignment horizontal="right" vertical="top" wrapText="1"/>
      <protection locked="0"/>
    </xf>
    <xf numFmtId="0" fontId="8" fillId="0" borderId="0" xfId="63" applyFont="1" applyAlignment="1" applyProtection="1">
      <alignment horizontal="right" vertical="top"/>
      <protection locked="0"/>
    </xf>
    <xf numFmtId="49" fontId="19" fillId="0" borderId="10" xfId="65" applyNumberFormat="1" applyFont="1" applyBorder="1" applyAlignment="1" applyProtection="1">
      <alignment horizontal="centerContinuous" wrapText="1"/>
      <protection/>
    </xf>
    <xf numFmtId="1" fontId="10" fillId="35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0" fontId="4" fillId="0" borderId="0" xfId="62" applyFont="1" applyAlignment="1">
      <alignment horizontal="left"/>
      <protection/>
    </xf>
    <xf numFmtId="1" fontId="8" fillId="0" borderId="0" xfId="63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9" applyFont="1" applyAlignment="1" applyProtection="1" quotePrefix="1">
      <alignment vertical="center" wrapText="1"/>
      <protection locked="0"/>
    </xf>
    <xf numFmtId="49" fontId="10" fillId="0" borderId="0" xfId="59" applyNumberFormat="1" applyFont="1" applyAlignment="1" applyProtection="1" quotePrefix="1">
      <alignment vertical="center" wrapText="1"/>
      <protection locked="0"/>
    </xf>
    <xf numFmtId="3" fontId="10" fillId="0" borderId="10" xfId="66" applyNumberFormat="1" applyFont="1" applyFill="1" applyBorder="1" applyAlignment="1" applyProtection="1">
      <alignment vertical="center"/>
      <protection locked="0"/>
    </xf>
    <xf numFmtId="4" fontId="4" fillId="0" borderId="0" xfId="60" applyNumberFormat="1" applyFont="1" applyAlignment="1">
      <alignment horizontal="left" vertical="center" wrapText="1"/>
      <protection/>
    </xf>
    <xf numFmtId="4" fontId="3" fillId="0" borderId="0" xfId="60" applyNumberFormat="1" applyFont="1" applyAlignment="1">
      <alignment horizontal="centerContinuous" vertical="center" wrapText="1"/>
      <protection/>
    </xf>
    <xf numFmtId="4" fontId="3" fillId="0" borderId="0" xfId="60" applyNumberFormat="1" applyFont="1" applyAlignment="1">
      <alignment horizontal="center" vertical="center" wrapText="1"/>
      <protection/>
    </xf>
    <xf numFmtId="4" fontId="4" fillId="0" borderId="0" xfId="61" applyNumberFormat="1" applyFont="1" applyAlignment="1">
      <alignment horizontal="center"/>
      <protection/>
    </xf>
    <xf numFmtId="4" fontId="4" fillId="0" borderId="0" xfId="61" applyNumberFormat="1" applyFont="1" applyBorder="1" applyAlignment="1">
      <alignment vertical="justify"/>
      <protection/>
    </xf>
    <xf numFmtId="4" fontId="3" fillId="0" borderId="10" xfId="60" applyNumberFormat="1" applyFont="1" applyBorder="1" applyAlignment="1">
      <alignment horizontal="center" vertical="center" wrapText="1"/>
      <protection/>
    </xf>
    <xf numFmtId="4" fontId="4" fillId="0" borderId="10" xfId="60" applyNumberFormat="1" applyFont="1" applyBorder="1" applyAlignment="1">
      <alignment horizontal="right" vertical="center" wrapText="1"/>
      <protection/>
    </xf>
    <xf numFmtId="4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60" applyNumberFormat="1" applyFont="1" applyBorder="1" applyAlignment="1">
      <alignment horizontal="left" vertical="center" wrapText="1"/>
      <protection/>
    </xf>
    <xf numFmtId="4" fontId="4" fillId="0" borderId="0" xfId="60" applyNumberFormat="1" applyFont="1">
      <alignment/>
      <protection/>
    </xf>
    <xf numFmtId="4" fontId="4" fillId="0" borderId="0" xfId="62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1" fontId="4" fillId="0" borderId="10" xfId="6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3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9" fillId="0" borderId="0" xfId="63" applyFont="1" applyBorder="1" applyAlignment="1" applyProtection="1">
      <alignment horizontal="left" vertical="top" wrapText="1"/>
      <protection/>
    </xf>
    <xf numFmtId="17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5" applyFont="1" applyAlignment="1" applyProtection="1">
      <alignment horizontal="left" wrapText="1"/>
      <protection/>
    </xf>
    <xf numFmtId="0" fontId="9" fillId="0" borderId="0" xfId="65" applyFont="1" applyBorder="1" applyAlignment="1" applyProtection="1">
      <alignment horizontal="left" wrapText="1"/>
      <protection/>
    </xf>
    <xf numFmtId="0" fontId="10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>
      <alignment horizontal="center" wrapText="1"/>
      <protection/>
    </xf>
    <xf numFmtId="0" fontId="9" fillId="0" borderId="0" xfId="66" applyFont="1" applyBorder="1" applyAlignment="1" applyProtection="1">
      <alignment horizontal="left"/>
      <protection locked="0"/>
    </xf>
    <xf numFmtId="0" fontId="9" fillId="0" borderId="0" xfId="63" applyNumberFormat="1" applyFont="1" applyBorder="1" applyAlignment="1" applyProtection="1">
      <alignment horizontal="left" vertical="top" wrapText="1"/>
      <protection/>
    </xf>
    <xf numFmtId="0" fontId="9" fillId="0" borderId="0" xfId="66" applyFont="1" applyBorder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/>
      <protection/>
    </xf>
    <xf numFmtId="0" fontId="8" fillId="0" borderId="0" xfId="66" applyFont="1" applyAlignment="1" applyProtection="1">
      <alignment horizontal="right"/>
      <protection/>
    </xf>
    <xf numFmtId="173" fontId="9" fillId="0" borderId="32" xfId="63" applyNumberFormat="1" applyFont="1" applyBorder="1" applyAlignment="1" applyProtection="1">
      <alignment horizontal="left" vertical="top" wrapText="1"/>
      <protection/>
    </xf>
    <xf numFmtId="0" fontId="9" fillId="0" borderId="13" xfId="61" applyFont="1" applyBorder="1" applyAlignment="1" applyProtection="1">
      <alignment horizontal="center" vertical="center" wrapText="1"/>
      <protection/>
    </xf>
    <xf numFmtId="0" fontId="9" fillId="0" borderId="11" xfId="61" applyFont="1" applyBorder="1" applyAlignment="1" applyProtection="1">
      <alignment horizontal="center" vertical="center" wrapText="1"/>
      <protection/>
    </xf>
    <xf numFmtId="0" fontId="10" fillId="0" borderId="0" xfId="61" applyFont="1" applyBorder="1" applyAlignment="1" applyProtection="1">
      <alignment horizontal="right" vertical="justify" wrapText="1"/>
      <protection/>
    </xf>
    <xf numFmtId="0" fontId="10" fillId="0" borderId="0" xfId="61" applyFont="1" applyAlignment="1" applyProtection="1">
      <alignment horizontal="center"/>
      <protection locked="0"/>
    </xf>
    <xf numFmtId="0" fontId="9" fillId="0" borderId="0" xfId="61" applyFont="1" applyAlignment="1" applyProtection="1">
      <alignment horizontal="left"/>
      <protection locked="0"/>
    </xf>
    <xf numFmtId="0" fontId="10" fillId="0" borderId="0" xfId="61" applyFont="1" applyAlignment="1" applyProtection="1">
      <alignment horizontal="left"/>
      <protection locked="0"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24" xfId="61" applyFont="1" applyBorder="1" applyAlignment="1" applyProtection="1">
      <alignment horizontal="center" vertical="center" wrapText="1"/>
      <protection/>
    </xf>
    <xf numFmtId="0" fontId="9" fillId="0" borderId="23" xfId="61" applyFont="1" applyBorder="1" applyAlignment="1" applyProtection="1">
      <alignment horizontal="center" vertical="center" wrapText="1"/>
      <protection/>
    </xf>
    <xf numFmtId="0" fontId="9" fillId="0" borderId="25" xfId="61" applyFont="1" applyBorder="1" applyAlignment="1" applyProtection="1">
      <alignment horizontal="center" vertical="center" wrapText="1"/>
      <protection/>
    </xf>
    <xf numFmtId="49" fontId="9" fillId="0" borderId="13" xfId="61" applyNumberFormat="1" applyFont="1" applyBorder="1" applyAlignment="1" applyProtection="1">
      <alignment horizontal="center" vertical="center" wrapText="1"/>
      <protection/>
    </xf>
    <xf numFmtId="49" fontId="9" fillId="0" borderId="1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left"/>
      <protection/>
    </xf>
    <xf numFmtId="173" fontId="9" fillId="0" borderId="0" xfId="61" applyNumberFormat="1" applyFont="1" applyBorder="1" applyAlignment="1" applyProtection="1">
      <alignment horizontal="left" vertical="justify" wrapText="1"/>
      <protection/>
    </xf>
    <xf numFmtId="0" fontId="9" fillId="0" borderId="0" xfId="58" applyFont="1" applyAlignment="1" applyProtection="1">
      <alignment horizontal="left" vertical="center" wrapText="1"/>
      <protection locked="0"/>
    </xf>
    <xf numFmtId="0" fontId="9" fillId="0" borderId="0" xfId="58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49" fontId="9" fillId="0" borderId="0" xfId="58" applyNumberFormat="1" applyFont="1" applyAlignment="1" applyProtection="1">
      <alignment horizontal="center" vertical="center" wrapText="1"/>
      <protection/>
    </xf>
    <xf numFmtId="173" fontId="9" fillId="0" borderId="0" xfId="61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61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1" applyNumberFormat="1" applyFont="1" applyAlignment="1" applyProtection="1">
      <alignment horizontal="left" vertical="justify"/>
      <protection/>
    </xf>
    <xf numFmtId="173" fontId="9" fillId="0" borderId="0" xfId="61" applyNumberFormat="1" applyFont="1" applyBorder="1" applyAlignment="1" applyProtection="1">
      <alignment horizontal="left" vertical="justify"/>
      <protection/>
    </xf>
    <xf numFmtId="1" fontId="9" fillId="0" borderId="0" xfId="59" applyNumberFormat="1" applyFont="1" applyAlignment="1" applyProtection="1">
      <alignment horizontal="center" vertical="center" wrapText="1"/>
      <protection locked="0"/>
    </xf>
    <xf numFmtId="49" fontId="9" fillId="0" borderId="0" xfId="59" applyNumberFormat="1" applyFont="1" applyAlignment="1" applyProtection="1">
      <alignment horizontal="center" vertical="center" wrapText="1"/>
      <protection locked="0"/>
    </xf>
    <xf numFmtId="0" fontId="8" fillId="0" borderId="0" xfId="63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1" applyFont="1" applyAlignment="1" applyProtection="1">
      <alignment horizontal="right"/>
      <protection/>
    </xf>
    <xf numFmtId="0" fontId="3" fillId="0" borderId="0" xfId="60" applyNumberFormat="1" applyFont="1" applyAlignment="1" applyProtection="1">
      <alignment horizontal="left" vertical="center" wrapText="1"/>
      <protection locked="0"/>
    </xf>
    <xf numFmtId="173" fontId="3" fillId="0" borderId="0" xfId="61" applyNumberFormat="1" applyFont="1" applyAlignment="1" applyProtection="1">
      <alignment horizontal="left" vertical="justify"/>
      <protection locked="0"/>
    </xf>
    <xf numFmtId="0" fontId="3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33"/>
  </sheetPr>
  <dimension ref="A1:R186"/>
  <sheetViews>
    <sheetView zoomScale="85" zoomScaleNormal="85" zoomScalePageLayoutView="0" workbookViewId="0" topLeftCell="A46">
      <selection activeCell="H46" sqref="H4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5" t="s">
        <v>1</v>
      </c>
      <c r="B3" s="596"/>
      <c r="C3" s="596"/>
      <c r="D3" s="596"/>
      <c r="E3" s="462" t="s">
        <v>863</v>
      </c>
      <c r="F3" s="217" t="s">
        <v>2</v>
      </c>
      <c r="G3" s="172"/>
      <c r="H3" s="461" t="s">
        <v>865</v>
      </c>
    </row>
    <row r="4" spans="1:8" ht="15">
      <c r="A4" s="595" t="s">
        <v>3</v>
      </c>
      <c r="B4" s="601"/>
      <c r="C4" s="601"/>
      <c r="D4" s="601"/>
      <c r="E4" s="504" t="s">
        <v>864</v>
      </c>
      <c r="F4" s="597" t="s">
        <v>4</v>
      </c>
      <c r="G4" s="598"/>
      <c r="H4" s="461" t="s">
        <v>866</v>
      </c>
    </row>
    <row r="5" spans="1:8" ht="15">
      <c r="A5" s="595" t="s">
        <v>5</v>
      </c>
      <c r="B5" s="596"/>
      <c r="C5" s="596"/>
      <c r="D5" s="596"/>
      <c r="E5" s="505" t="s">
        <v>887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5630</v>
      </c>
      <c r="D11" s="151">
        <v>5812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18005</v>
      </c>
      <c r="D12" s="151">
        <v>18186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1127</v>
      </c>
      <c r="D13" s="151">
        <v>1298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4236</v>
      </c>
      <c r="D15" s="151">
        <v>4485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328</v>
      </c>
      <c r="D16" s="151">
        <v>350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4694</v>
      </c>
      <c r="D17" s="151">
        <v>5967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956</v>
      </c>
      <c r="D18" s="151">
        <v>1109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34976</v>
      </c>
      <c r="D19" s="155">
        <f>SUM(D11:D18)</f>
        <v>37207</v>
      </c>
      <c r="E19" s="237" t="s">
        <v>53</v>
      </c>
      <c r="F19" s="242" t="s">
        <v>54</v>
      </c>
      <c r="G19" s="152">
        <v>36262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650</v>
      </c>
      <c r="D23" s="151">
        <v>681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83</v>
      </c>
      <c r="D24" s="151">
        <v>106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64971</v>
      </c>
      <c r="H25" s="154">
        <f>H19+H20+H21</f>
        <v>64971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733</v>
      </c>
      <c r="D27" s="155">
        <f>SUM(D23:D26)</f>
        <v>787</v>
      </c>
      <c r="E27" s="253" t="s">
        <v>83</v>
      </c>
      <c r="F27" s="242" t="s">
        <v>84</v>
      </c>
      <c r="G27" s="154">
        <f>SUM(G28:G30)</f>
        <v>4688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4688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6540.3</v>
      </c>
      <c r="H31" s="152">
        <v>4688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11228.3</v>
      </c>
      <c r="H33" s="154">
        <f>H27+H31+H32</f>
        <v>4688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19278</v>
      </c>
      <c r="D34" s="155">
        <f>SUM(D35:D38)</f>
        <v>19342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19274</v>
      </c>
      <c r="D35" s="151">
        <v>19338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89236.3</v>
      </c>
      <c r="H36" s="154">
        <f>H25+H17+H33</f>
        <v>82696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17471</v>
      </c>
      <c r="H44" s="152">
        <v>17255</v>
      </c>
    </row>
    <row r="45" spans="1:15" ht="15">
      <c r="A45" s="235" t="s">
        <v>136</v>
      </c>
      <c r="B45" s="249" t="s">
        <v>137</v>
      </c>
      <c r="C45" s="155">
        <f>C34+C39+C44</f>
        <v>19278</v>
      </c>
      <c r="D45" s="155">
        <f>D34+D39+D44</f>
        <v>19342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2579</v>
      </c>
      <c r="D48" s="151">
        <v>3235</v>
      </c>
      <c r="E48" s="237" t="s">
        <v>149</v>
      </c>
      <c r="F48" s="242" t="s">
        <v>150</v>
      </c>
      <c r="G48" s="152">
        <v>4779</v>
      </c>
      <c r="H48" s="152">
        <v>5289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22250</v>
      </c>
      <c r="H49" s="154">
        <f>SUM(H43:H48)</f>
        <v>22544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14041</v>
      </c>
      <c r="D50" s="151">
        <v>13849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16620</v>
      </c>
      <c r="D51" s="155">
        <f>SUM(D47:D50)</f>
        <v>17084</v>
      </c>
      <c r="E51" s="251" t="s">
        <v>157</v>
      </c>
      <c r="F51" s="245" t="s">
        <v>158</v>
      </c>
      <c r="G51" s="152">
        <v>118</v>
      </c>
      <c r="H51" s="152">
        <v>118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1019</v>
      </c>
      <c r="H53" s="152">
        <v>1019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71607</v>
      </c>
      <c r="D55" s="155">
        <f>D19+D20+D21+D27+D32+D45+D51+D53+D54</f>
        <v>74420</v>
      </c>
      <c r="E55" s="237" t="s">
        <v>172</v>
      </c>
      <c r="F55" s="261" t="s">
        <v>173</v>
      </c>
      <c r="G55" s="154">
        <f>G49+G51+G52+G53+G54</f>
        <v>23387</v>
      </c>
      <c r="H55" s="154">
        <f>H49+H51+H52+H53+H54</f>
        <v>23681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7179</v>
      </c>
      <c r="D58" s="151">
        <v>5816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39854</v>
      </c>
      <c r="H59" s="152">
        <v>40122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488</v>
      </c>
      <c r="H60" s="152">
        <v>661</v>
      </c>
    </row>
    <row r="61" spans="1:18" ht="15">
      <c r="A61" s="235" t="s">
        <v>187</v>
      </c>
      <c r="B61" s="244" t="s">
        <v>188</v>
      </c>
      <c r="C61" s="151">
        <v>865</v>
      </c>
      <c r="D61" s="151">
        <v>101</v>
      </c>
      <c r="E61" s="243" t="s">
        <v>189</v>
      </c>
      <c r="F61" s="272" t="s">
        <v>190</v>
      </c>
      <c r="G61" s="154">
        <f>SUM(G62:G68)</f>
        <v>32986.7</v>
      </c>
      <c r="H61" s="154">
        <f>SUM(H62:H68)</f>
        <v>32841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10406</v>
      </c>
      <c r="H62" s="152">
        <v>9238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8341</v>
      </c>
      <c r="H63" s="152">
        <v>3130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8044</v>
      </c>
      <c r="D64" s="155">
        <f>SUM(D58:D63)</f>
        <v>5917</v>
      </c>
      <c r="E64" s="237" t="s">
        <v>200</v>
      </c>
      <c r="F64" s="242" t="s">
        <v>201</v>
      </c>
      <c r="G64" s="152">
        <v>12108</v>
      </c>
      <c r="H64" s="152">
        <f>13008</f>
        <v>13008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499</v>
      </c>
      <c r="H65" s="152">
        <v>5910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620</v>
      </c>
      <c r="H66" s="152">
        <v>682</v>
      </c>
    </row>
    <row r="67" spans="1:8" ht="15">
      <c r="A67" s="235" t="s">
        <v>207</v>
      </c>
      <c r="B67" s="241" t="s">
        <v>208</v>
      </c>
      <c r="C67" s="151">
        <v>5442</v>
      </c>
      <c r="D67" s="151">
        <v>6572</v>
      </c>
      <c r="E67" s="237" t="s">
        <v>209</v>
      </c>
      <c r="F67" s="242" t="s">
        <v>210</v>
      </c>
      <c r="G67" s="152">
        <v>286</v>
      </c>
      <c r="H67" s="152">
        <v>251</v>
      </c>
    </row>
    <row r="68" spans="1:8" ht="15">
      <c r="A68" s="235" t="s">
        <v>211</v>
      </c>
      <c r="B68" s="241" t="s">
        <v>212</v>
      </c>
      <c r="C68" s="151">
        <v>73342</v>
      </c>
      <c r="D68" s="151">
        <v>67985</v>
      </c>
      <c r="E68" s="237" t="s">
        <v>213</v>
      </c>
      <c r="F68" s="242" t="s">
        <v>214</v>
      </c>
      <c r="G68" s="152">
        <f>'справка №2-ОТЧЕТ ЗА ДОХОДИТЕ'!C36</f>
        <v>726.7</v>
      </c>
      <c r="H68" s="152">
        <v>622</v>
      </c>
    </row>
    <row r="69" spans="1:8" ht="15">
      <c r="A69" s="235" t="s">
        <v>215</v>
      </c>
      <c r="B69" s="241" t="s">
        <v>216</v>
      </c>
      <c r="C69" s="151">
        <v>7854</v>
      </c>
      <c r="D69" s="151">
        <v>12831</v>
      </c>
      <c r="E69" s="251" t="s">
        <v>78</v>
      </c>
      <c r="F69" s="242" t="s">
        <v>217</v>
      </c>
      <c r="G69" s="152">
        <v>2065</v>
      </c>
      <c r="H69" s="152">
        <v>1170</v>
      </c>
    </row>
    <row r="70" spans="1:8" ht="15">
      <c r="A70" s="235" t="s">
        <v>218</v>
      </c>
      <c r="B70" s="241" t="s">
        <v>219</v>
      </c>
      <c r="C70" s="151">
        <v>8558</v>
      </c>
      <c r="D70" s="151">
        <v>8761</v>
      </c>
      <c r="E70" s="237" t="s">
        <v>220</v>
      </c>
      <c r="F70" s="242" t="s">
        <v>221</v>
      </c>
      <c r="G70" s="152">
        <v>167</v>
      </c>
      <c r="H70" s="152">
        <v>167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75560.7</v>
      </c>
      <c r="H71" s="161">
        <f>H59+H60+H61+H69+H70</f>
        <v>74961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229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9844</v>
      </c>
      <c r="D74" s="151">
        <v>1033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105269</v>
      </c>
      <c r="D75" s="155">
        <f>SUM(D67:D74)</f>
        <v>97183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75560.7</v>
      </c>
      <c r="H79" s="162">
        <f>H71+H74+H75+H76</f>
        <v>74961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314</v>
      </c>
      <c r="D87" s="151">
        <v>163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2950</v>
      </c>
      <c r="D88" s="151">
        <v>2600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1055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3264</v>
      </c>
      <c r="D91" s="155">
        <f>SUM(D87:D90)</f>
        <v>3818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116577</v>
      </c>
      <c r="D93" s="155">
        <f>D64+D75+D84+D91+D92</f>
        <v>106918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188184</v>
      </c>
      <c r="D94" s="164">
        <f>D93+D55</f>
        <v>181338</v>
      </c>
      <c r="E94" s="449" t="s">
        <v>270</v>
      </c>
      <c r="F94" s="289" t="s">
        <v>271</v>
      </c>
      <c r="G94" s="165">
        <f>G36+G39+G55+G79</f>
        <v>188184</v>
      </c>
      <c r="H94" s="165">
        <f>H36+H39+H55+H79</f>
        <v>181338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888</v>
      </c>
      <c r="B98" s="432"/>
      <c r="C98" s="599" t="s">
        <v>273</v>
      </c>
      <c r="D98" s="599"/>
      <c r="E98" s="59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9" t="s">
        <v>855</v>
      </c>
      <c r="D100" s="600"/>
      <c r="E100" s="600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0033"/>
  </sheetPr>
  <dimension ref="A1:R366"/>
  <sheetViews>
    <sheetView zoomScalePageLayoutView="0" workbookViewId="0" topLeftCell="A34">
      <selection activeCell="H42" sqref="H4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4" t="str">
        <f>'справка №1-БАЛАНС'!E3</f>
        <v>"ЕНЕМОНА"АД, КОЗЛОДУЙ</v>
      </c>
      <c r="C2" s="604"/>
      <c r="D2" s="604"/>
      <c r="E2" s="604"/>
      <c r="F2" s="606" t="s">
        <v>2</v>
      </c>
      <c r="G2" s="606"/>
      <c r="H2" s="525" t="str">
        <f>'справка №1-БАЛАНС'!H3</f>
        <v>,020955078</v>
      </c>
    </row>
    <row r="3" spans="1:8" ht="15">
      <c r="A3" s="467" t="s">
        <v>275</v>
      </c>
      <c r="B3" s="604" t="str">
        <f>'справка №1-БАЛАНС'!E4</f>
        <v> НЕКОНСОЛИДИРАН</v>
      </c>
      <c r="C3" s="604"/>
      <c r="D3" s="604"/>
      <c r="E3" s="604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5" t="str">
        <f>'справка №1-БАЛАНС'!E5</f>
        <v>01.01.2011-30.06.2011 година</v>
      </c>
      <c r="C4" s="605"/>
      <c r="D4" s="605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16761</v>
      </c>
      <c r="D9" s="46">
        <v>4234</v>
      </c>
      <c r="E9" s="298" t="s">
        <v>285</v>
      </c>
      <c r="F9" s="548" t="s">
        <v>286</v>
      </c>
      <c r="G9" s="549">
        <v>37431</v>
      </c>
      <c r="H9" s="549">
        <v>32465</v>
      </c>
    </row>
    <row r="10" spans="1:8" ht="12">
      <c r="A10" s="298" t="s">
        <v>287</v>
      </c>
      <c r="B10" s="299" t="s">
        <v>288</v>
      </c>
      <c r="C10" s="46">
        <v>14341</v>
      </c>
      <c r="D10" s="46">
        <v>15135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904</v>
      </c>
      <c r="D11" s="46">
        <v>848</v>
      </c>
      <c r="E11" s="300" t="s">
        <v>293</v>
      </c>
      <c r="F11" s="548" t="s">
        <v>294</v>
      </c>
      <c r="G11" s="549">
        <v>107</v>
      </c>
      <c r="H11" s="549">
        <v>171</v>
      </c>
    </row>
    <row r="12" spans="1:8" ht="12">
      <c r="A12" s="298" t="s">
        <v>295</v>
      </c>
      <c r="B12" s="299" t="s">
        <v>296</v>
      </c>
      <c r="C12" s="46">
        <v>7952</v>
      </c>
      <c r="D12" s="46">
        <v>8444</v>
      </c>
      <c r="E12" s="300" t="s">
        <v>78</v>
      </c>
      <c r="F12" s="548" t="s">
        <v>297</v>
      </c>
      <c r="G12" s="549">
        <v>13208</v>
      </c>
      <c r="H12" s="549">
        <v>183</v>
      </c>
    </row>
    <row r="13" spans="1:18" ht="12">
      <c r="A13" s="298" t="s">
        <v>298</v>
      </c>
      <c r="B13" s="299" t="s">
        <v>299</v>
      </c>
      <c r="C13" s="46">
        <v>1135</v>
      </c>
      <c r="D13" s="46">
        <v>1128</v>
      </c>
      <c r="E13" s="301" t="s">
        <v>51</v>
      </c>
      <c r="F13" s="550" t="s">
        <v>300</v>
      </c>
      <c r="G13" s="547">
        <f>SUM(G9:G12)</f>
        <v>50746</v>
      </c>
      <c r="H13" s="547">
        <f>SUM(H9:H12)</f>
        <v>32819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-764</v>
      </c>
      <c r="D15" s="47">
        <v>164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1748</v>
      </c>
      <c r="D16" s="47">
        <v>759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42077</v>
      </c>
      <c r="D19" s="49">
        <f>SUM(D9:D15)+D16</f>
        <v>30712</v>
      </c>
      <c r="E19" s="304" t="s">
        <v>317</v>
      </c>
      <c r="F19" s="551" t="s">
        <v>318</v>
      </c>
      <c r="G19" s="549">
        <v>696</v>
      </c>
      <c r="H19" s="549">
        <v>873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273</v>
      </c>
      <c r="H20" s="549">
        <v>1592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2033</v>
      </c>
      <c r="D22" s="46">
        <v>1397</v>
      </c>
      <c r="E22" s="304" t="s">
        <v>326</v>
      </c>
      <c r="F22" s="551" t="s">
        <v>327</v>
      </c>
      <c r="G22" s="549">
        <v>20</v>
      </c>
      <c r="H22" s="549">
        <v>9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2</v>
      </c>
      <c r="H23" s="549">
        <v>2</v>
      </c>
    </row>
    <row r="24" spans="1:18" ht="12">
      <c r="A24" s="298" t="s">
        <v>332</v>
      </c>
      <c r="B24" s="305" t="s">
        <v>333</v>
      </c>
      <c r="C24" s="46">
        <v>41</v>
      </c>
      <c r="D24" s="46">
        <v>21</v>
      </c>
      <c r="E24" s="301" t="s">
        <v>103</v>
      </c>
      <c r="F24" s="553" t="s">
        <v>334</v>
      </c>
      <c r="G24" s="547">
        <f>SUM(G19:G23)</f>
        <v>991</v>
      </c>
      <c r="H24" s="547">
        <f>SUM(H19:H23)</f>
        <v>2476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319</v>
      </c>
      <c r="D25" s="46">
        <v>388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2393</v>
      </c>
      <c r="D26" s="49">
        <f>SUM(D22:D25)</f>
        <v>1806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44470</v>
      </c>
      <c r="D28" s="50">
        <f>D26+D19</f>
        <v>32518</v>
      </c>
      <c r="E28" s="127" t="s">
        <v>339</v>
      </c>
      <c r="F28" s="553" t="s">
        <v>340</v>
      </c>
      <c r="G28" s="547">
        <f>G13+G15+G24</f>
        <v>51737</v>
      </c>
      <c r="H28" s="547">
        <f>H13+H15+H24</f>
        <v>35295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7267</v>
      </c>
      <c r="D30" s="50">
        <f>IF((H28-D28)&gt;0,H28-D28,0)</f>
        <v>2777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44470</v>
      </c>
      <c r="D33" s="49">
        <f>D28+D31+D32</f>
        <v>32518</v>
      </c>
      <c r="E33" s="127" t="s">
        <v>353</v>
      </c>
      <c r="F33" s="553" t="s">
        <v>354</v>
      </c>
      <c r="G33" s="53">
        <f>G32+G31+G28</f>
        <v>51737</v>
      </c>
      <c r="H33" s="53">
        <f>H32+H31+H28</f>
        <v>35295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7267</v>
      </c>
      <c r="D34" s="50">
        <f>IF((H33-D33)&gt;0,H33-D33,0)</f>
        <v>2777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726.7</v>
      </c>
      <c r="D35" s="49">
        <f>D36+D37+D38</f>
        <v>277.7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f>C34*10%</f>
        <v>726.7</v>
      </c>
      <c r="D36" s="46">
        <f>D34*10%</f>
        <v>277.7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6540.3</v>
      </c>
      <c r="D39" s="460">
        <f>+IF((H33-D33-D35)&gt;0,H33-D33-D35,0)</f>
        <v>2499.3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6540.3</v>
      </c>
      <c r="D41" s="52">
        <f>IF(H39=0,IF(D39-D40&gt;0,D39-D40+H40,0),IF(H39-H40&lt;0,H40-H39+D39,0))</f>
        <v>2499.3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51737</v>
      </c>
      <c r="D42" s="53">
        <f>D33+D35+D39</f>
        <v>35295</v>
      </c>
      <c r="E42" s="128" t="s">
        <v>380</v>
      </c>
      <c r="F42" s="129" t="s">
        <v>381</v>
      </c>
      <c r="G42" s="53">
        <f>G39+G33</f>
        <v>51737</v>
      </c>
      <c r="H42" s="53">
        <f>H39+H33</f>
        <v>35295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7" t="s">
        <v>861</v>
      </c>
      <c r="B45" s="607"/>
      <c r="C45" s="607"/>
      <c r="D45" s="607"/>
      <c r="E45" s="60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40753</v>
      </c>
      <c r="C48" s="427" t="s">
        <v>382</v>
      </c>
      <c r="D48" s="602"/>
      <c r="E48" s="602"/>
      <c r="F48" s="602"/>
      <c r="G48" s="602"/>
      <c r="H48" s="60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3"/>
      <c r="E50" s="603"/>
      <c r="F50" s="603"/>
      <c r="G50" s="603"/>
      <c r="H50" s="603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33"/>
  </sheetPr>
  <dimension ref="A1:M102"/>
  <sheetViews>
    <sheetView zoomScale="75" zoomScaleNormal="75" zoomScalePageLayoutView="0" workbookViewId="0" topLeftCell="A1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01.01.2011-30.06.2011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45679</v>
      </c>
      <c r="D10" s="54">
        <v>32125</v>
      </c>
      <c r="E10" s="130"/>
      <c r="F10" s="130"/>
    </row>
    <row r="11" spans="1:13" ht="12.75">
      <c r="A11" s="332" t="s">
        <v>389</v>
      </c>
      <c r="B11" s="333" t="s">
        <v>390</v>
      </c>
      <c r="C11" s="591">
        <v>-34822</v>
      </c>
      <c r="D11" s="591">
        <v>-27784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1">
        <v>-10810</v>
      </c>
      <c r="D13" s="591">
        <v>-9313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1">
        <v>-282</v>
      </c>
      <c r="D14" s="591">
        <v>-1566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1">
        <v>-436</v>
      </c>
      <c r="D15" s="591">
        <v>-1106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1">
        <v>-1184</v>
      </c>
      <c r="D19" s="591">
        <v>-376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-1855</v>
      </c>
      <c r="D20" s="55">
        <f>SUM(D10:D19)</f>
        <v>-8020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1">
        <v>-484</v>
      </c>
      <c r="D22" s="591">
        <v>-11637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1">
        <v>2095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1">
        <v>-4016</v>
      </c>
      <c r="D24" s="591">
        <v>-11493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1">
        <v>4750</v>
      </c>
      <c r="D25" s="591">
        <v>7042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1">
        <v>-5496</v>
      </c>
      <c r="D27" s="591">
        <v>-763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1">
        <v>61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1">
        <v>1225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-1865</v>
      </c>
      <c r="D32" s="55">
        <f>SUM(D22:D31)</f>
        <v>-16851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1"/>
      <c r="D34" s="591">
        <v>10941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1">
        <v>17974</v>
      </c>
      <c r="D36" s="591">
        <v>17666</v>
      </c>
      <c r="E36" s="130"/>
      <c r="F36" s="130"/>
    </row>
    <row r="37" spans="1:6" ht="12.75">
      <c r="A37" s="332" t="s">
        <v>438</v>
      </c>
      <c r="B37" s="333" t="s">
        <v>439</v>
      </c>
      <c r="C37" s="592">
        <v>-12554</v>
      </c>
      <c r="D37" s="591">
        <v>-11045</v>
      </c>
      <c r="E37" s="130"/>
      <c r="F37" s="130"/>
    </row>
    <row r="38" spans="1:6" ht="12.75">
      <c r="A38" s="332" t="s">
        <v>440</v>
      </c>
      <c r="B38" s="333" t="s">
        <v>441</v>
      </c>
      <c r="C38" s="591">
        <v>-396</v>
      </c>
      <c r="D38" s="591">
        <v>-530</v>
      </c>
      <c r="E38" s="130"/>
      <c r="F38" s="130"/>
    </row>
    <row r="39" spans="1:6" ht="12.75">
      <c r="A39" s="332" t="s">
        <v>442</v>
      </c>
      <c r="B39" s="333" t="s">
        <v>443</v>
      </c>
      <c r="C39" s="591">
        <v>-1847</v>
      </c>
      <c r="D39" s="591">
        <v>-1319</v>
      </c>
      <c r="E39" s="130"/>
      <c r="F39" s="130"/>
    </row>
    <row r="40" spans="1:6" ht="12.75">
      <c r="A40" s="332" t="s">
        <v>444</v>
      </c>
      <c r="B40" s="333" t="s">
        <v>445</v>
      </c>
      <c r="C40" s="591">
        <v>-11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3166</v>
      </c>
      <c r="D42" s="55">
        <f>SUM(D34:D41)</f>
        <v>15713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-554</v>
      </c>
      <c r="D43" s="55">
        <f>D42+D32+D20</f>
        <v>-9158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3818</v>
      </c>
      <c r="D44" s="132">
        <v>11427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3264</v>
      </c>
      <c r="D45" s="55">
        <f>D44+D43</f>
        <v>2269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3264</v>
      </c>
      <c r="D46" s="56">
        <v>2269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8"/>
      <c r="D50" s="60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8"/>
      <c r="D52" s="60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0033"/>
  </sheetPr>
  <dimension ref="A1:W537"/>
  <sheetViews>
    <sheetView zoomScalePageLayoutView="0" workbookViewId="0" topLeftCell="A7">
      <selection activeCell="H29" sqref="H2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9" t="s">
        <v>460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11" t="str">
        <f>'справка №1-БАЛАНС'!E3</f>
        <v>"ЕНЕМОНА"АД, КОЗЛОДУЙ</v>
      </c>
      <c r="C3" s="611"/>
      <c r="D3" s="611"/>
      <c r="E3" s="611"/>
      <c r="F3" s="611"/>
      <c r="G3" s="611"/>
      <c r="H3" s="611"/>
      <c r="I3" s="611"/>
      <c r="J3" s="476"/>
      <c r="K3" s="613" t="s">
        <v>2</v>
      </c>
      <c r="L3" s="613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11" t="str">
        <f>'справка №1-БАЛАНС'!E4</f>
        <v> НЕКОНСОЛИДИРАН</v>
      </c>
      <c r="C4" s="611"/>
      <c r="D4" s="611"/>
      <c r="E4" s="611"/>
      <c r="F4" s="611"/>
      <c r="G4" s="611"/>
      <c r="H4" s="611"/>
      <c r="I4" s="611"/>
      <c r="J4" s="136"/>
      <c r="K4" s="614" t="s">
        <v>4</v>
      </c>
      <c r="L4" s="614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5" t="str">
        <f>'справка №1-БАЛАНС'!E5</f>
        <v>01.01.2011-30.06.2011 година</v>
      </c>
      <c r="C5" s="615"/>
      <c r="D5" s="615"/>
      <c r="E5" s="61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4688</v>
      </c>
      <c r="J11" s="58">
        <f>'справка №1-БАЛАНС'!H29+'справка №1-БАЛАНС'!H32</f>
        <v>0</v>
      </c>
      <c r="K11" s="60"/>
      <c r="L11" s="344">
        <f>SUM(C11:K11)</f>
        <v>82696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4688</v>
      </c>
      <c r="J15" s="61">
        <f t="shared" si="2"/>
        <v>0</v>
      </c>
      <c r="K15" s="61">
        <f t="shared" si="2"/>
        <v>0</v>
      </c>
      <c r="L15" s="344">
        <f t="shared" si="1"/>
        <v>82696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6540.3</v>
      </c>
      <c r="J16" s="345">
        <f>+'справка №1-БАЛАНС'!G32</f>
        <v>0</v>
      </c>
      <c r="K16" s="60"/>
      <c r="L16" s="344">
        <f t="shared" si="1"/>
        <v>6540.3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11228.3</v>
      </c>
      <c r="J29" s="59">
        <f t="shared" si="6"/>
        <v>0</v>
      </c>
      <c r="K29" s="59">
        <f t="shared" si="6"/>
        <v>0</v>
      </c>
      <c r="L29" s="344">
        <f t="shared" si="1"/>
        <v>89236.3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11228.3</v>
      </c>
      <c r="J32" s="59">
        <f t="shared" si="7"/>
        <v>0</v>
      </c>
      <c r="K32" s="59">
        <f t="shared" si="7"/>
        <v>0</v>
      </c>
      <c r="L32" s="344">
        <f t="shared" si="1"/>
        <v>89236.3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2" t="s">
        <v>862</v>
      </c>
      <c r="B35" s="612"/>
      <c r="C35" s="612"/>
      <c r="D35" s="612"/>
      <c r="E35" s="612"/>
      <c r="F35" s="612"/>
      <c r="G35" s="612"/>
      <c r="H35" s="612"/>
      <c r="I35" s="612"/>
      <c r="J35" s="61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890</v>
      </c>
      <c r="B38" s="19"/>
      <c r="C38" s="15"/>
      <c r="D38" s="610" t="s">
        <v>522</v>
      </c>
      <c r="E38" s="610"/>
      <c r="F38" s="610"/>
      <c r="G38" s="610"/>
      <c r="H38" s="610"/>
      <c r="I38" s="610"/>
      <c r="J38" s="15" t="s">
        <v>857</v>
      </c>
      <c r="K38" s="15"/>
      <c r="L38" s="610"/>
      <c r="M38" s="61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0033"/>
    <pageSetUpPr fitToPage="1"/>
  </sheetPr>
  <dimension ref="A1:AB232"/>
  <sheetViews>
    <sheetView zoomScale="75" zoomScaleNormal="75" zoomScalePageLayoutView="0" workbookViewId="0" topLeftCell="A16">
      <selection activeCell="R38" sqref="R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8" t="s">
        <v>384</v>
      </c>
      <c r="B2" s="629"/>
      <c r="C2" s="630" t="str">
        <f>'справка №1-БАЛАНС'!E3</f>
        <v>"ЕНЕМОНА"АД, КОЗЛОДУЙ</v>
      </c>
      <c r="D2" s="630"/>
      <c r="E2" s="630"/>
      <c r="F2" s="630"/>
      <c r="G2" s="630"/>
      <c r="H2" s="630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8" t="s">
        <v>5</v>
      </c>
      <c r="B3" s="629"/>
      <c r="C3" s="631" t="str">
        <f>'справка №1-БАЛАНС'!E5</f>
        <v>01.01.2011-30.06.2011 година</v>
      </c>
      <c r="D3" s="631"/>
      <c r="E3" s="631"/>
      <c r="F3" s="485"/>
      <c r="G3" s="485"/>
      <c r="H3" s="485"/>
      <c r="I3" s="485"/>
      <c r="J3" s="485"/>
      <c r="K3" s="485"/>
      <c r="L3" s="485"/>
      <c r="M3" s="618" t="s">
        <v>4</v>
      </c>
      <c r="N3" s="618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22" t="s">
        <v>464</v>
      </c>
      <c r="B5" s="623"/>
      <c r="C5" s="62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6" t="s">
        <v>530</v>
      </c>
      <c r="R5" s="616" t="s">
        <v>531</v>
      </c>
    </row>
    <row r="6" spans="1:18" s="100" customFormat="1" ht="48">
      <c r="A6" s="624"/>
      <c r="B6" s="625"/>
      <c r="C6" s="62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7"/>
      <c r="R6" s="61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5812</v>
      </c>
      <c r="E9" s="189">
        <v>207</v>
      </c>
      <c r="F9" s="189">
        <v>389</v>
      </c>
      <c r="G9" s="74">
        <f>D9+E9-F9</f>
        <v>5630</v>
      </c>
      <c r="H9" s="65"/>
      <c r="I9" s="65"/>
      <c r="J9" s="74">
        <f aca="true" t="shared" si="0" ref="J9:J25">G9+H9-I9</f>
        <v>5630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20012</v>
      </c>
      <c r="E10" s="189">
        <v>39</v>
      </c>
      <c r="F10" s="189">
        <v>24</v>
      </c>
      <c r="G10" s="74">
        <f aca="true" t="shared" si="3" ref="G10:G39">D10+E10-F10</f>
        <v>20027</v>
      </c>
      <c r="H10" s="65"/>
      <c r="I10" s="65"/>
      <c r="J10" s="74">
        <f t="shared" si="0"/>
        <v>20027</v>
      </c>
      <c r="K10" s="65">
        <v>1826</v>
      </c>
      <c r="L10" s="65">
        <v>200</v>
      </c>
      <c r="M10" s="65">
        <v>4</v>
      </c>
      <c r="N10" s="74">
        <f aca="true" t="shared" si="4" ref="N10:N39">K10+L10-M10</f>
        <v>2022</v>
      </c>
      <c r="O10" s="65"/>
      <c r="P10" s="65"/>
      <c r="Q10" s="74">
        <f t="shared" si="1"/>
        <v>2022</v>
      </c>
      <c r="R10" s="74">
        <f t="shared" si="2"/>
        <v>18005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3994</v>
      </c>
      <c r="E11" s="189">
        <v>81</v>
      </c>
      <c r="F11" s="189">
        <v>54</v>
      </c>
      <c r="G11" s="74">
        <f t="shared" si="3"/>
        <v>4021</v>
      </c>
      <c r="H11" s="65"/>
      <c r="I11" s="65"/>
      <c r="J11" s="74">
        <f t="shared" si="0"/>
        <v>4021</v>
      </c>
      <c r="K11" s="65">
        <v>2696</v>
      </c>
      <c r="L11" s="65">
        <v>248</v>
      </c>
      <c r="M11" s="65">
        <v>50</v>
      </c>
      <c r="N11" s="74">
        <f t="shared" si="4"/>
        <v>2894</v>
      </c>
      <c r="O11" s="65"/>
      <c r="P11" s="65"/>
      <c r="Q11" s="74">
        <f t="shared" si="1"/>
        <v>2894</v>
      </c>
      <c r="R11" s="74">
        <f t="shared" si="2"/>
        <v>1127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6671</v>
      </c>
      <c r="E13" s="189">
        <v>13</v>
      </c>
      <c r="F13" s="189">
        <v>83</v>
      </c>
      <c r="G13" s="74">
        <f t="shared" si="3"/>
        <v>6601</v>
      </c>
      <c r="H13" s="65"/>
      <c r="I13" s="65"/>
      <c r="J13" s="74">
        <f t="shared" si="0"/>
        <v>6601</v>
      </c>
      <c r="K13" s="65">
        <v>2186</v>
      </c>
      <c r="L13" s="65">
        <v>241</v>
      </c>
      <c r="M13" s="65">
        <v>62</v>
      </c>
      <c r="N13" s="74">
        <f t="shared" si="4"/>
        <v>2365</v>
      </c>
      <c r="O13" s="65"/>
      <c r="P13" s="65"/>
      <c r="Q13" s="74">
        <f t="shared" si="1"/>
        <v>2365</v>
      </c>
      <c r="R13" s="74">
        <f t="shared" si="2"/>
        <v>4236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651</v>
      </c>
      <c r="E14" s="189">
        <v>9</v>
      </c>
      <c r="F14" s="189">
        <v>31</v>
      </c>
      <c r="G14" s="74">
        <f t="shared" si="3"/>
        <v>629</v>
      </c>
      <c r="H14" s="65"/>
      <c r="I14" s="65"/>
      <c r="J14" s="74">
        <f t="shared" si="0"/>
        <v>629</v>
      </c>
      <c r="K14" s="65">
        <v>301</v>
      </c>
      <c r="L14" s="65">
        <v>26</v>
      </c>
      <c r="M14" s="65">
        <v>26</v>
      </c>
      <c r="N14" s="74">
        <f t="shared" si="4"/>
        <v>301</v>
      </c>
      <c r="O14" s="65"/>
      <c r="P14" s="65"/>
      <c r="Q14" s="74">
        <f t="shared" si="1"/>
        <v>301</v>
      </c>
      <c r="R14" s="74">
        <f t="shared" si="2"/>
        <v>328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5967</v>
      </c>
      <c r="E15" s="457">
        <v>529</v>
      </c>
      <c r="F15" s="457">
        <v>1802</v>
      </c>
      <c r="G15" s="74">
        <f t="shared" si="3"/>
        <v>4694</v>
      </c>
      <c r="H15" s="458"/>
      <c r="I15" s="458"/>
      <c r="J15" s="74">
        <f t="shared" si="0"/>
        <v>4694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4694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2229</v>
      </c>
      <c r="E16" s="189">
        <v>21</v>
      </c>
      <c r="F16" s="189">
        <v>140</v>
      </c>
      <c r="G16" s="74">
        <f t="shared" si="3"/>
        <v>2110</v>
      </c>
      <c r="H16" s="65"/>
      <c r="I16" s="65"/>
      <c r="J16" s="74">
        <f t="shared" si="0"/>
        <v>2110</v>
      </c>
      <c r="K16" s="65">
        <v>1120</v>
      </c>
      <c r="L16" s="65">
        <v>140</v>
      </c>
      <c r="M16" s="65">
        <v>106</v>
      </c>
      <c r="N16" s="74">
        <f t="shared" si="4"/>
        <v>1154</v>
      </c>
      <c r="O16" s="65"/>
      <c r="P16" s="65"/>
      <c r="Q16" s="74">
        <f aca="true" t="shared" si="5" ref="Q16:Q25">N16+O16-P16</f>
        <v>1154</v>
      </c>
      <c r="R16" s="74">
        <f aca="true" t="shared" si="6" ref="R16:R25">J16-Q16</f>
        <v>956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45336</v>
      </c>
      <c r="E17" s="194">
        <f>SUM(E9:E16)</f>
        <v>899</v>
      </c>
      <c r="F17" s="194">
        <f>SUM(F9:F16)</f>
        <v>2523</v>
      </c>
      <c r="G17" s="74">
        <f t="shared" si="3"/>
        <v>43712</v>
      </c>
      <c r="H17" s="75">
        <f>SUM(H9:H16)</f>
        <v>0</v>
      </c>
      <c r="I17" s="75">
        <f>SUM(I9:I16)</f>
        <v>0</v>
      </c>
      <c r="J17" s="74">
        <f t="shared" si="0"/>
        <v>43712</v>
      </c>
      <c r="K17" s="75">
        <f>SUM(K9:K16)</f>
        <v>8129</v>
      </c>
      <c r="L17" s="75">
        <f>SUM(L9:L16)</f>
        <v>855</v>
      </c>
      <c r="M17" s="75">
        <f>SUM(M9:M16)</f>
        <v>248</v>
      </c>
      <c r="N17" s="74">
        <f t="shared" si="4"/>
        <v>8736</v>
      </c>
      <c r="O17" s="75">
        <f>SUM(O9:O16)</f>
        <v>0</v>
      </c>
      <c r="P17" s="75">
        <f>SUM(P9:P16)</f>
        <v>0</v>
      </c>
      <c r="Q17" s="74">
        <f t="shared" si="5"/>
        <v>8736</v>
      </c>
      <c r="R17" s="74">
        <f t="shared" si="6"/>
        <v>34976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1446</v>
      </c>
      <c r="E21" s="189"/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765</v>
      </c>
      <c r="L21" s="65">
        <v>31</v>
      </c>
      <c r="M21" s="65">
        <v>0</v>
      </c>
      <c r="N21" s="74">
        <f t="shared" si="4"/>
        <v>796</v>
      </c>
      <c r="O21" s="65"/>
      <c r="P21" s="65"/>
      <c r="Q21" s="74">
        <f t="shared" si="5"/>
        <v>796</v>
      </c>
      <c r="R21" s="74">
        <f t="shared" si="6"/>
        <v>650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339</v>
      </c>
      <c r="E22" s="189"/>
      <c r="F22" s="189">
        <v>69</v>
      </c>
      <c r="G22" s="74">
        <f t="shared" si="3"/>
        <v>270</v>
      </c>
      <c r="H22" s="65"/>
      <c r="I22" s="65"/>
      <c r="J22" s="74">
        <f t="shared" si="0"/>
        <v>270</v>
      </c>
      <c r="K22" s="65">
        <v>233</v>
      </c>
      <c r="L22" s="65">
        <v>17</v>
      </c>
      <c r="M22" s="65">
        <v>63</v>
      </c>
      <c r="N22" s="74">
        <f t="shared" si="4"/>
        <v>187</v>
      </c>
      <c r="O22" s="65"/>
      <c r="P22" s="65"/>
      <c r="Q22" s="74">
        <f t="shared" si="5"/>
        <v>187</v>
      </c>
      <c r="R22" s="74">
        <f t="shared" si="6"/>
        <v>83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1785</v>
      </c>
      <c r="E25" s="190">
        <f aca="true" t="shared" si="7" ref="E25:P25">SUM(E21:E24)</f>
        <v>0</v>
      </c>
      <c r="F25" s="190">
        <f t="shared" si="7"/>
        <v>69</v>
      </c>
      <c r="G25" s="67">
        <f t="shared" si="3"/>
        <v>1716</v>
      </c>
      <c r="H25" s="66">
        <f t="shared" si="7"/>
        <v>0</v>
      </c>
      <c r="I25" s="66">
        <f t="shared" si="7"/>
        <v>0</v>
      </c>
      <c r="J25" s="67">
        <f t="shared" si="0"/>
        <v>1716</v>
      </c>
      <c r="K25" s="66">
        <f t="shared" si="7"/>
        <v>998</v>
      </c>
      <c r="L25" s="66">
        <f t="shared" si="7"/>
        <v>48</v>
      </c>
      <c r="M25" s="66">
        <f t="shared" si="7"/>
        <v>63</v>
      </c>
      <c r="N25" s="67">
        <f t="shared" si="4"/>
        <v>983</v>
      </c>
      <c r="O25" s="66">
        <f t="shared" si="7"/>
        <v>0</v>
      </c>
      <c r="P25" s="66">
        <f t="shared" si="7"/>
        <v>0</v>
      </c>
      <c r="Q25" s="67">
        <f t="shared" si="5"/>
        <v>983</v>
      </c>
      <c r="R25" s="67">
        <f t="shared" si="6"/>
        <v>733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19342</v>
      </c>
      <c r="E27" s="192">
        <f aca="true" t="shared" si="8" ref="E27:P27">SUM(E28:E31)</f>
        <v>5457</v>
      </c>
      <c r="F27" s="192">
        <f t="shared" si="8"/>
        <v>5521</v>
      </c>
      <c r="G27" s="71">
        <f t="shared" si="3"/>
        <v>19278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19278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19278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19338</v>
      </c>
      <c r="E28" s="189">
        <v>5457</v>
      </c>
      <c r="F28" s="189">
        <v>5521</v>
      </c>
      <c r="G28" s="74">
        <f t="shared" si="3"/>
        <v>19274</v>
      </c>
      <c r="H28" s="65"/>
      <c r="I28" s="65"/>
      <c r="J28" s="74">
        <f t="shared" si="9"/>
        <v>19274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19274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19342</v>
      </c>
      <c r="E38" s="194">
        <f aca="true" t="shared" si="13" ref="E38:P38">E27+E32+E37</f>
        <v>5457</v>
      </c>
      <c r="F38" s="194">
        <f t="shared" si="13"/>
        <v>5521</v>
      </c>
      <c r="G38" s="74">
        <f t="shared" si="3"/>
        <v>19278</v>
      </c>
      <c r="H38" s="75">
        <f t="shared" si="13"/>
        <v>0</v>
      </c>
      <c r="I38" s="75">
        <f t="shared" si="13"/>
        <v>0</v>
      </c>
      <c r="J38" s="74">
        <f t="shared" si="9"/>
        <v>19278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19278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66463</v>
      </c>
      <c r="E40" s="438">
        <f>E17+E18+E19+E25+E38+E39</f>
        <v>6356</v>
      </c>
      <c r="F40" s="438">
        <f aca="true" t="shared" si="14" ref="F40:R40">F17+F18+F19+F25+F38+F39</f>
        <v>8113</v>
      </c>
      <c r="G40" s="438">
        <f t="shared" si="14"/>
        <v>64706</v>
      </c>
      <c r="H40" s="438">
        <f t="shared" si="14"/>
        <v>0</v>
      </c>
      <c r="I40" s="438">
        <f t="shared" si="14"/>
        <v>0</v>
      </c>
      <c r="J40" s="438">
        <f t="shared" si="14"/>
        <v>64706</v>
      </c>
      <c r="K40" s="438">
        <f t="shared" si="14"/>
        <v>9127</v>
      </c>
      <c r="L40" s="438">
        <f t="shared" si="14"/>
        <v>903</v>
      </c>
      <c r="M40" s="438">
        <f t="shared" si="14"/>
        <v>311</v>
      </c>
      <c r="N40" s="438">
        <f t="shared" si="14"/>
        <v>9719</v>
      </c>
      <c r="O40" s="438">
        <f t="shared" si="14"/>
        <v>0</v>
      </c>
      <c r="P40" s="438">
        <f t="shared" si="14"/>
        <v>0</v>
      </c>
      <c r="Q40" s="438">
        <f t="shared" si="14"/>
        <v>9719</v>
      </c>
      <c r="R40" s="438">
        <f t="shared" si="14"/>
        <v>54987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9"/>
      <c r="L44" s="619"/>
      <c r="M44" s="619"/>
      <c r="N44" s="619"/>
      <c r="O44" s="620" t="s">
        <v>782</v>
      </c>
      <c r="P44" s="621"/>
      <c r="Q44" s="621"/>
      <c r="R44" s="62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0033"/>
  </sheetPr>
  <dimension ref="A1:AA115"/>
  <sheetViews>
    <sheetView tabSelected="1" zoomScalePageLayoutView="0" workbookViewId="0" topLeftCell="A84">
      <selection activeCell="C85" sqref="C8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5" t="s">
        <v>610</v>
      </c>
      <c r="B1" s="635"/>
      <c r="C1" s="635"/>
      <c r="D1" s="635"/>
      <c r="E1" s="635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8" t="str">
        <f>'справка №1-БАЛАНС'!E3</f>
        <v>"ЕНЕМОНА"АД, КОЗЛОДУЙ</v>
      </c>
      <c r="C3" s="639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6" t="str">
        <f>'справка №1-БАЛАНС'!E5</f>
        <v>01.01.2011-30.06.2011 година</v>
      </c>
      <c r="C4" s="637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2579</v>
      </c>
      <c r="D15" s="108"/>
      <c r="E15" s="120">
        <f t="shared" si="0"/>
        <v>2579</v>
      </c>
      <c r="F15" s="106"/>
    </row>
    <row r="16" spans="1:15" ht="12">
      <c r="A16" s="396" t="s">
        <v>630</v>
      </c>
      <c r="B16" s="397" t="s">
        <v>631</v>
      </c>
      <c r="C16" s="119">
        <f>+C17+C18</f>
        <v>14041</v>
      </c>
      <c r="D16" s="119">
        <f>+D17+D18</f>
        <v>0</v>
      </c>
      <c r="E16" s="120">
        <f t="shared" si="0"/>
        <v>14041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14041</v>
      </c>
      <c r="D18" s="108"/>
      <c r="E18" s="120">
        <f t="shared" si="0"/>
        <v>14041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16620</v>
      </c>
      <c r="D19" s="104">
        <f>D11+D15+D16</f>
        <v>0</v>
      </c>
      <c r="E19" s="118">
        <f>E11+E15+E16</f>
        <v>16620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5442</v>
      </c>
      <c r="D24" s="119">
        <f>SUM(D25:D27)</f>
        <v>5442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530</v>
      </c>
      <c r="D25" s="108">
        <f>C25</f>
        <v>530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'справка №1-БАЛАНС'!C67-C25</f>
        <v>4912</v>
      </c>
      <c r="D26" s="108">
        <f>C26</f>
        <v>4912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73342</v>
      </c>
      <c r="D28" s="108">
        <f>C28</f>
        <v>73342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7854</v>
      </c>
      <c r="D29" s="108">
        <f>C29</f>
        <v>7854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8558</v>
      </c>
      <c r="D30" s="108">
        <f>C30</f>
        <v>8558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229</v>
      </c>
      <c r="D33" s="105">
        <f>SUM(D34:D37)</f>
        <v>229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229</v>
      </c>
      <c r="D37" s="108">
        <f>C37</f>
        <v>229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9844</v>
      </c>
      <c r="D38" s="105">
        <f>SUM(D39:D42)</f>
        <v>9844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</f>
        <v>9844</v>
      </c>
      <c r="D42" s="108">
        <f>C42</f>
        <v>9844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105269</v>
      </c>
      <c r="D43" s="104">
        <f>D24+D28+D29+D31+D30+D32+D33+D38</f>
        <v>105269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121889</v>
      </c>
      <c r="D44" s="103">
        <f>D43+D21+D19+D9</f>
        <v>105269</v>
      </c>
      <c r="E44" s="118">
        <f>E43+E21+E19+E9</f>
        <v>16620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17471</v>
      </c>
      <c r="D56" s="103">
        <f>D57+D59</f>
        <v>0</v>
      </c>
      <c r="E56" s="119">
        <f t="shared" si="1"/>
        <v>17471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17471</v>
      </c>
      <c r="D57" s="108"/>
      <c r="E57" s="119">
        <f t="shared" si="1"/>
        <v>17471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4897</v>
      </c>
      <c r="D64" s="108"/>
      <c r="E64" s="119">
        <f t="shared" si="1"/>
        <v>4897</v>
      </c>
      <c r="F64" s="110"/>
    </row>
    <row r="65" spans="1:6" ht="12">
      <c r="A65" s="396" t="s">
        <v>710</v>
      </c>
      <c r="B65" s="397" t="s">
        <v>711</v>
      </c>
      <c r="C65" s="109">
        <f>850</f>
        <v>850</v>
      </c>
      <c r="D65" s="109"/>
      <c r="E65" s="119">
        <f t="shared" si="1"/>
        <v>850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22368</v>
      </c>
      <c r="D66" s="103">
        <f>D52+D56+D61+D62+D63+D64</f>
        <v>0</v>
      </c>
      <c r="E66" s="119">
        <f t="shared" si="1"/>
        <v>22368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1019</v>
      </c>
      <c r="D68" s="108"/>
      <c r="E68" s="119">
        <f t="shared" si="1"/>
        <v>1019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10406</v>
      </c>
      <c r="D71" s="105">
        <f>SUM(D72:D74)</f>
        <v>10406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10406</v>
      </c>
      <c r="D72" s="108">
        <f>C72</f>
        <v>10406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39854</v>
      </c>
      <c r="D75" s="103">
        <f>D76+D78</f>
        <v>39854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39854</v>
      </c>
      <c r="D76" s="108">
        <f>C76</f>
        <v>39854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488</v>
      </c>
      <c r="D80" s="103">
        <f>SUM(D81:D84)</f>
        <v>488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488</v>
      </c>
      <c r="D84" s="108">
        <f>C84</f>
        <v>488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22580.7</v>
      </c>
      <c r="D85" s="104">
        <f>SUM(D86:D90)+D94</f>
        <v>22580.7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8341</v>
      </c>
      <c r="D86" s="108">
        <f>C86</f>
        <v>8341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12108</v>
      </c>
      <c r="D87" s="108">
        <f>C87</f>
        <v>12108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499</v>
      </c>
      <c r="D88" s="108">
        <f>C88</f>
        <v>499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620</v>
      </c>
      <c r="D89" s="108">
        <f>C89</f>
        <v>620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726.7</v>
      </c>
      <c r="D90" s="103">
        <f>SUM(D91:D93)</f>
        <v>726.7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727</v>
      </c>
      <c r="D91" s="108">
        <f>C91</f>
        <v>727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-0.2999999999999545</v>
      </c>
      <c r="D92" s="108">
        <f>C92</f>
        <v>-0.2999999999999545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286</v>
      </c>
      <c r="D94" s="108">
        <f>C94</f>
        <v>286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2232</v>
      </c>
      <c r="D95" s="108">
        <f>C95</f>
        <v>2232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75560.7</v>
      </c>
      <c r="D96" s="104">
        <f>D85+D80+D75+D71+D95</f>
        <v>75560.7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98947.7</v>
      </c>
      <c r="D97" s="104">
        <f>D96+D68+D66</f>
        <v>75560.7</v>
      </c>
      <c r="E97" s="104">
        <f>E96+E68+E66</f>
        <v>23387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718</v>
      </c>
      <c r="D104" s="108"/>
      <c r="E104" s="108"/>
      <c r="F104" s="125">
        <f>C104+D104-E104</f>
        <v>718</v>
      </c>
    </row>
    <row r="105" spans="1:16" ht="12">
      <c r="A105" s="412" t="s">
        <v>778</v>
      </c>
      <c r="B105" s="395" t="s">
        <v>779</v>
      </c>
      <c r="C105" s="103">
        <f>SUM(C102:C104)</f>
        <v>718</v>
      </c>
      <c r="D105" s="103">
        <f>SUM(D102:D104)</f>
        <v>0</v>
      </c>
      <c r="E105" s="103">
        <f>SUM(E102:E104)</f>
        <v>0</v>
      </c>
      <c r="F105" s="103">
        <f>SUM(F102:F104)</f>
        <v>718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4" t="s">
        <v>781</v>
      </c>
      <c r="B107" s="634"/>
      <c r="C107" s="634"/>
      <c r="D107" s="634"/>
      <c r="E107" s="634"/>
      <c r="F107" s="63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3" t="s">
        <v>888</v>
      </c>
      <c r="B109" s="633"/>
      <c r="C109" s="633" t="s">
        <v>382</v>
      </c>
      <c r="D109" s="633"/>
      <c r="E109" s="633"/>
      <c r="F109" s="63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2" t="s">
        <v>782</v>
      </c>
      <c r="D111" s="632"/>
      <c r="E111" s="632"/>
      <c r="F111" s="63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33"/>
  </sheetPr>
  <dimension ref="A1:P264"/>
  <sheetViews>
    <sheetView zoomScalePageLayoutView="0" workbookViewId="0" topLeftCell="A1">
      <selection activeCell="I17" sqref="I17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40" t="str">
        <f>'справка №1-БАЛАНС'!E3</f>
        <v>"ЕНЕМОНА"АД, КОЗЛОДУЙ</v>
      </c>
      <c r="C4" s="640"/>
      <c r="D4" s="640"/>
      <c r="E4" s="640"/>
      <c r="F4" s="640"/>
      <c r="G4" s="646" t="s">
        <v>2</v>
      </c>
      <c r="H4" s="646"/>
      <c r="I4" s="500" t="str">
        <f>'справка №1-БАЛАНС'!H3</f>
        <v>,020955078</v>
      </c>
    </row>
    <row r="5" spans="1:9" ht="15">
      <c r="A5" s="501" t="s">
        <v>5</v>
      </c>
      <c r="B5" s="641" t="str">
        <f>'справка №1-БАЛАНС'!E5</f>
        <v>01.01.2011-30.06.2011 година</v>
      </c>
      <c r="C5" s="641"/>
      <c r="D5" s="641"/>
      <c r="E5" s="641"/>
      <c r="F5" s="641"/>
      <c r="G5" s="644" t="s">
        <v>4</v>
      </c>
      <c r="H5" s="645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19274</v>
      </c>
      <c r="G12" s="98"/>
      <c r="H12" s="98"/>
      <c r="I12" s="434">
        <f>F12+G12-H12</f>
        <v>19274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19278</v>
      </c>
      <c r="G17" s="85">
        <f t="shared" si="1"/>
        <v>0</v>
      </c>
      <c r="H17" s="85">
        <f t="shared" si="1"/>
        <v>0</v>
      </c>
      <c r="I17" s="434">
        <f t="shared" si="0"/>
        <v>19278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888</v>
      </c>
      <c r="B30" s="643"/>
      <c r="C30" s="643"/>
      <c r="D30" s="459" t="s">
        <v>818</v>
      </c>
      <c r="E30" s="642"/>
      <c r="F30" s="642"/>
      <c r="G30" s="642"/>
      <c r="H30" s="420" t="s">
        <v>782</v>
      </c>
      <c r="I30" s="642"/>
      <c r="J30" s="64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0033"/>
  </sheetPr>
  <dimension ref="A1:P154"/>
  <sheetViews>
    <sheetView zoomScalePageLayoutView="0" workbookViewId="0" topLeftCell="A88">
      <selection activeCell="I13" sqref="I13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7" t="str">
        <f>'справка №1-БАЛАНС'!E3</f>
        <v>"ЕНЕМОНА"АД, КОЗЛОДУЙ</v>
      </c>
      <c r="C5" s="647"/>
      <c r="D5" s="647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8" t="str">
        <f>'справка №1-БАЛАНС'!E5</f>
        <v>01.01.2011-30.06.2011 година</v>
      </c>
      <c r="C6" s="648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593"/>
      <c r="D12" s="594"/>
      <c r="E12" s="593"/>
      <c r="F12" s="443">
        <f>C12-E12</f>
        <v>0</v>
      </c>
    </row>
    <row r="13" spans="1:6" ht="12.75">
      <c r="A13" s="36" t="s">
        <v>868</v>
      </c>
      <c r="B13" s="37"/>
      <c r="C13" s="593">
        <v>1769</v>
      </c>
      <c r="D13" s="594">
        <v>99.46</v>
      </c>
      <c r="E13" s="593"/>
      <c r="F13" s="443">
        <f aca="true" t="shared" si="0" ref="F13:F26">C13-E13</f>
        <v>1769</v>
      </c>
    </row>
    <row r="14" spans="1:6" ht="12.75">
      <c r="A14" s="36" t="s">
        <v>869</v>
      </c>
      <c r="B14" s="37"/>
      <c r="C14" s="593">
        <v>4860</v>
      </c>
      <c r="D14" s="594">
        <v>88.97</v>
      </c>
      <c r="E14" s="593"/>
      <c r="F14" s="443">
        <f t="shared" si="0"/>
        <v>4860</v>
      </c>
    </row>
    <row r="15" spans="1:6" ht="12.75">
      <c r="A15" s="36" t="s">
        <v>870</v>
      </c>
      <c r="B15" s="37"/>
      <c r="C15" s="593">
        <v>42</v>
      </c>
      <c r="D15" s="594">
        <v>84</v>
      </c>
      <c r="E15" s="593"/>
      <c r="F15" s="443">
        <f t="shared" si="0"/>
        <v>42</v>
      </c>
    </row>
    <row r="16" spans="1:6" ht="12.75">
      <c r="A16" s="36" t="s">
        <v>892</v>
      </c>
      <c r="B16" s="37"/>
      <c r="C16" s="593">
        <v>2000</v>
      </c>
      <c r="D16" s="594">
        <v>100</v>
      </c>
      <c r="E16" s="593"/>
      <c r="F16" s="443">
        <f t="shared" si="0"/>
        <v>2000</v>
      </c>
    </row>
    <row r="17" spans="1:6" ht="12.75">
      <c r="A17" s="36" t="s">
        <v>872</v>
      </c>
      <c r="B17" s="37"/>
      <c r="C17" s="593">
        <v>0</v>
      </c>
      <c r="D17" s="594"/>
      <c r="E17" s="593"/>
      <c r="F17" s="443">
        <f t="shared" si="0"/>
        <v>0</v>
      </c>
    </row>
    <row r="18" spans="1:6" ht="12.75">
      <c r="A18" s="36" t="s">
        <v>873</v>
      </c>
      <c r="B18" s="37"/>
      <c r="C18" s="593">
        <v>450</v>
      </c>
      <c r="D18" s="594">
        <v>69.23</v>
      </c>
      <c r="E18" s="593"/>
      <c r="F18" s="443">
        <f t="shared" si="0"/>
        <v>450</v>
      </c>
    </row>
    <row r="19" spans="1:6" ht="12.75">
      <c r="A19" s="36" t="s">
        <v>874</v>
      </c>
      <c r="B19" s="37"/>
      <c r="C19" s="593">
        <v>25</v>
      </c>
      <c r="D19" s="594">
        <v>50</v>
      </c>
      <c r="E19" s="593"/>
      <c r="F19" s="443">
        <f t="shared" si="0"/>
        <v>25</v>
      </c>
    </row>
    <row r="20" spans="1:6" ht="12.75">
      <c r="A20" s="36" t="s">
        <v>875</v>
      </c>
      <c r="B20" s="37"/>
      <c r="C20" s="593">
        <v>429</v>
      </c>
      <c r="D20" s="594">
        <v>99</v>
      </c>
      <c r="E20" s="593"/>
      <c r="F20" s="443">
        <f t="shared" si="0"/>
        <v>429</v>
      </c>
    </row>
    <row r="21" spans="1:6" ht="12.75">
      <c r="A21" s="36" t="s">
        <v>876</v>
      </c>
      <c r="B21" s="37"/>
      <c r="C21" s="593"/>
      <c r="D21" s="594"/>
      <c r="E21" s="593"/>
      <c r="F21" s="443">
        <f t="shared" si="0"/>
        <v>0</v>
      </c>
    </row>
    <row r="22" spans="1:6" ht="12.75">
      <c r="A22" s="36" t="s">
        <v>877</v>
      </c>
      <c r="B22" s="37"/>
      <c r="C22" s="593"/>
      <c r="D22" s="594"/>
      <c r="E22" s="593"/>
      <c r="F22" s="443">
        <f t="shared" si="0"/>
        <v>0</v>
      </c>
    </row>
    <row r="23" spans="1:6" ht="12.75">
      <c r="A23" s="36" t="s">
        <v>878</v>
      </c>
      <c r="B23" s="37"/>
      <c r="C23" s="593">
        <v>1691</v>
      </c>
      <c r="D23" s="594">
        <v>100</v>
      </c>
      <c r="E23" s="593"/>
      <c r="F23" s="443">
        <f t="shared" si="0"/>
        <v>1691</v>
      </c>
    </row>
    <row r="24" spans="1:6" ht="12.75">
      <c r="A24" s="36" t="s">
        <v>879</v>
      </c>
      <c r="B24" s="37"/>
      <c r="C24" s="593">
        <v>2050</v>
      </c>
      <c r="D24" s="594">
        <v>91.13</v>
      </c>
      <c r="E24" s="593"/>
      <c r="F24" s="443">
        <f t="shared" si="0"/>
        <v>2050</v>
      </c>
    </row>
    <row r="25" spans="1:6" ht="12" customHeight="1">
      <c r="A25" s="36" t="s">
        <v>880</v>
      </c>
      <c r="B25" s="37"/>
      <c r="C25" s="593">
        <v>45</v>
      </c>
      <c r="D25" s="594">
        <v>90</v>
      </c>
      <c r="E25" s="593"/>
      <c r="F25" s="443">
        <f t="shared" si="0"/>
        <v>45</v>
      </c>
    </row>
    <row r="26" spans="1:6" ht="12.75">
      <c r="A26" s="36" t="s">
        <v>881</v>
      </c>
      <c r="B26" s="37"/>
      <c r="C26" s="593">
        <v>5913</v>
      </c>
      <c r="D26" s="594">
        <v>77.36</v>
      </c>
      <c r="E26" s="593"/>
      <c r="F26" s="443">
        <f t="shared" si="0"/>
        <v>5913</v>
      </c>
    </row>
    <row r="27" spans="1:16" ht="11.25" customHeight="1">
      <c r="A27" s="38" t="s">
        <v>565</v>
      </c>
      <c r="B27" s="39" t="s">
        <v>831</v>
      </c>
      <c r="C27" s="429">
        <f>SUM(C12:C26)</f>
        <v>19274</v>
      </c>
      <c r="D27" s="586"/>
      <c r="E27" s="429">
        <f>SUM(E12:E26)</f>
        <v>0</v>
      </c>
      <c r="F27" s="442">
        <f>SUM(F12:F26)</f>
        <v>19274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586"/>
      <c r="E28" s="429"/>
      <c r="F28" s="442"/>
    </row>
    <row r="29" spans="1:6" ht="12.75">
      <c r="A29" s="36" t="s">
        <v>544</v>
      </c>
      <c r="B29" s="40"/>
      <c r="C29" s="441"/>
      <c r="D29" s="587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587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587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587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587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587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587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586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586"/>
      <c r="E45" s="429"/>
      <c r="F45" s="442"/>
    </row>
    <row r="46" spans="1:6" ht="12.75">
      <c r="A46" s="36" t="s">
        <v>885</v>
      </c>
      <c r="B46" s="40"/>
      <c r="C46" s="441">
        <v>4</v>
      </c>
      <c r="D46" s="587">
        <v>40</v>
      </c>
      <c r="E46" s="441"/>
      <c r="F46" s="443">
        <f>C46-E46</f>
        <v>4</v>
      </c>
    </row>
    <row r="47" spans="1:6" ht="12.75">
      <c r="A47" s="36" t="s">
        <v>886</v>
      </c>
      <c r="B47" s="40"/>
      <c r="C47" s="441"/>
      <c r="D47" s="587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587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587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587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587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587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4</v>
      </c>
      <c r="D61" s="586"/>
      <c r="E61" s="429">
        <f>SUM(E46:E60)</f>
        <v>0</v>
      </c>
      <c r="F61" s="442">
        <f>SUM(F46:F60)</f>
        <v>4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586"/>
      <c r="E62" s="429"/>
      <c r="F62" s="442"/>
    </row>
    <row r="63" spans="1:6" ht="12.75">
      <c r="A63" s="36" t="s">
        <v>871</v>
      </c>
      <c r="B63" s="40"/>
      <c r="C63" s="441"/>
      <c r="D63" s="587"/>
      <c r="E63" s="441"/>
      <c r="F63" s="443">
        <f>C63-E63</f>
        <v>0</v>
      </c>
    </row>
    <row r="64" spans="1:6" ht="12.75">
      <c r="A64" s="36" t="s">
        <v>882</v>
      </c>
      <c r="B64" s="40"/>
      <c r="C64" s="441"/>
      <c r="D64" s="587"/>
      <c r="E64" s="441"/>
      <c r="F64" s="443">
        <f aca="true" t="shared" si="3" ref="F64:F77">C64-E64</f>
        <v>0</v>
      </c>
    </row>
    <row r="65" spans="1:6" ht="12.75">
      <c r="A65" s="36" t="s">
        <v>883</v>
      </c>
      <c r="B65" s="40"/>
      <c r="C65" s="441"/>
      <c r="D65" s="587"/>
      <c r="E65" s="441"/>
      <c r="F65" s="443">
        <f t="shared" si="3"/>
        <v>0</v>
      </c>
    </row>
    <row r="66" spans="1:6" ht="12.75">
      <c r="A66" s="36" t="s">
        <v>884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87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87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87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87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586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19278</v>
      </c>
      <c r="D79" s="586"/>
      <c r="E79" s="429">
        <f>E78+E61+E44+E27</f>
        <v>0</v>
      </c>
      <c r="F79" s="442">
        <f>F78+F61+F44+F27</f>
        <v>19278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586"/>
      <c r="E80" s="429"/>
      <c r="F80" s="442"/>
    </row>
    <row r="81" spans="1:6" ht="14.25" customHeight="1">
      <c r="A81" s="36" t="s">
        <v>828</v>
      </c>
      <c r="B81" s="40"/>
      <c r="C81" s="429"/>
      <c r="D81" s="586"/>
      <c r="E81" s="429"/>
      <c r="F81" s="442"/>
    </row>
    <row r="82" spans="1:6" ht="12.75">
      <c r="A82" s="36" t="s">
        <v>829</v>
      </c>
      <c r="B82" s="40"/>
      <c r="C82" s="441"/>
      <c r="D82" s="587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587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587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587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587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587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587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587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587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586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586"/>
      <c r="E98" s="429"/>
      <c r="F98" s="442"/>
    </row>
    <row r="99" spans="1:6" ht="12.75">
      <c r="A99" s="36" t="s">
        <v>544</v>
      </c>
      <c r="B99" s="40"/>
      <c r="C99" s="441"/>
      <c r="D99" s="587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587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587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587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587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587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587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587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587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586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586"/>
      <c r="E115" s="429"/>
      <c r="F115" s="442"/>
    </row>
    <row r="116" spans="1:6" ht="12.75">
      <c r="A116" s="36" t="s">
        <v>544</v>
      </c>
      <c r="B116" s="40"/>
      <c r="C116" s="441"/>
      <c r="D116" s="587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587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587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587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587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587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587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587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587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586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586"/>
      <c r="E132" s="429"/>
      <c r="F132" s="442"/>
    </row>
    <row r="133" spans="1:6" ht="12.75">
      <c r="A133" s="36"/>
      <c r="B133" s="40"/>
      <c r="C133" s="441"/>
      <c r="D133" s="587"/>
      <c r="E133" s="441"/>
      <c r="F133" s="443">
        <f>C133-E133</f>
        <v>0</v>
      </c>
    </row>
    <row r="134" spans="1:6" ht="12.75">
      <c r="A134" s="36"/>
      <c r="B134" s="40"/>
      <c r="C134" s="441"/>
      <c r="D134" s="587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587"/>
      <c r="E135" s="441"/>
      <c r="F135" s="443">
        <f t="shared" si="7"/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37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587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587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587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587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586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586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588"/>
      <c r="E150" s="44"/>
      <c r="F150" s="44"/>
    </row>
    <row r="151" spans="1:6" ht="12.75">
      <c r="A151" s="452" t="s">
        <v>888</v>
      </c>
      <c r="B151" s="453"/>
      <c r="C151" s="649" t="s">
        <v>848</v>
      </c>
      <c r="D151" s="649"/>
      <c r="E151" s="649"/>
      <c r="F151" s="649"/>
    </row>
    <row r="152" spans="1:6" ht="12.75">
      <c r="A152" s="516"/>
      <c r="B152" s="517"/>
      <c r="C152" s="516"/>
      <c r="D152" s="589"/>
      <c r="E152" s="516"/>
      <c r="F152" s="516"/>
    </row>
    <row r="153" spans="1:6" ht="12.75">
      <c r="A153" s="516"/>
      <c r="B153" s="517"/>
      <c r="C153" s="649" t="s">
        <v>856</v>
      </c>
      <c r="D153" s="649"/>
      <c r="E153" s="649"/>
      <c r="F153" s="649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S.Aleksandrova</cp:lastModifiedBy>
  <cp:lastPrinted>2011-08-01T06:15:38Z</cp:lastPrinted>
  <dcterms:created xsi:type="dcterms:W3CDTF">2000-06-29T12:02:40Z</dcterms:created>
  <dcterms:modified xsi:type="dcterms:W3CDTF">2011-08-01T13:44:53Z</dcterms:modified>
  <cp:category/>
  <cp:version/>
  <cp:contentType/>
  <cp:contentStatus/>
</cp:coreProperties>
</file>