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<sst xmlns="http://schemas.openxmlformats.org/spreadsheetml/2006/main" count="2005" uniqueCount="717">
  <si>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</si>
  <si>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</si>
  <si>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</si>
  <si>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</si>
  <si>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</si>
  <si>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</si>
  <si>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</si>
  <si>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</si>
  <si>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</si>
  <si>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</si>
  <si>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</si>
  <si>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</si>
  <si>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</si>
  <si>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</si>
  <si>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</si>
  <si>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</si>
  <si>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</si>
  <si>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</si>
  <si>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</si>
  <si>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</si>
  <si>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</si>
  <si>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</si>
  <si>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</si>
  <si>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</si>
  <si>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</si>
  <si>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</si>
  <si>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</si>
  <si>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</si>
  <si>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</si>
  <si>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</si>
  <si>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</si>
  <si>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</si>
  <si>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</si>
  <si>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</si>
  <si>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</si>
  <si>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</si>
  <si>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</si>
  <si>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</si>
  <si>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</si>
  <si>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</si>
  <si>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</si>
  <si>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</si>
  <si>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</si>
  <si>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</si>
  <si>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</si>
  <si>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</si>
  <si>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</si>
  <si>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</si>
  <si>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</si>
  <si>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</si>
  <si>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</si>
  <si>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</si>
  <si>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</si>
  <si>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</si>
  <si>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</si>
  <si>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</si>
  <si>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</si>
  <si>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</si>
  <si>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</si>
  <si>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</si>
  <si>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</si>
  <si>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</si>
  <si>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</si>
  <si>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</si>
  <si>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</si>
  <si>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</si>
  <si>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</si>
  <si>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</si>
  <si>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</si>
  <si>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</si>
  <si>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</si>
  <si>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</si>
  <si>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</si>
  <si>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</si>
  <si>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</si>
  <si>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</si>
  <si>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</si>
  <si>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</si>
  <si>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</si>
  <si>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</si>
  <si>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</si>
  <si>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</si>
  <si>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</si>
  <si>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</si>
  <si>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</si>
  <si>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</si>
  <si>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</si>
  <si>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</si>
  <si>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</si>
  <si>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</si>
  <si>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</si>
  <si>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</si>
  <si>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</si>
  <si>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</si>
  <si>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</si>
  <si>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</si>
  <si>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</si>
  <si>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</si>
  <si>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</si>
  <si>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</si>
  <si>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</si>
  <si>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</si>
  <si>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</si>
  <si>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</si>
  <si>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</si>
  <si>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</si>
  <si>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</si>
  <si>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</si>
  <si>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</si>
  <si>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</si>
  <si>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</si>
  <si>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</si>
  <si>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</si>
  <si>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</si>
  <si>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</si>
  <si>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</si>
  <si>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</si>
  <si>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</si>
  <si>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</si>
  <si>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</si>
  <si>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</si>
  <si>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</si>
  <si>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</si>
  <si>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</si>
  <si>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</si>
  <si>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</si>
  <si>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</si>
  <si>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</si>
  <si>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</si>
  <si>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</si>
  <si>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</si>
  <si>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</si>
  <si>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</si>
  <si>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</si>
  <si>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</si>
  <si>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</si>
  <si>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</si>
  <si>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</si>
  <si>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</si>
  <si>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</si>
  <si>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</si>
  <si>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</si>
  <si>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</si>
  <si>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</si>
  <si>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</si>
  <si>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</si>
  <si>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</si>
  <si>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</si>
  <si>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</si>
  <si>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</si>
  <si>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</si>
  <si>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</si>
  <si>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</si>
  <si>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</si>
  <si>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</si>
  <si>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</si>
  <si>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</si>
  <si>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</si>
  <si>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</si>
  <si>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</si>
  <si>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</si>
  <si>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</si>
  <si>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</si>
  <si>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</si>
  <si>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</si>
  <si>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</si>
  <si>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</si>
  <si>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</si>
  <si>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</si>
  <si>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</si>
  <si>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</si>
  <si>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</si>
  <si>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</si>
  <si>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</si>
  <si>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</si>
  <si>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</si>
  <si>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</si>
  <si>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</si>
  <si>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</si>
  <si>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</si>
  <si>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</si>
  <si>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</si>
  <si>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</si>
  <si>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</si>
  <si>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</si>
  <si>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</si>
  <si>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</si>
  <si>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</si>
  <si>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</si>
  <si>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</si>
  <si>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</si>
  <si>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</si>
  <si>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</si>
  <si>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</si>
  <si>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</si>
  <si>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</si>
  <si>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</si>
  <si>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</si>
  <si>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</si>
  <si>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</si>
  <si>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</si>
  <si>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</si>
  <si>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</si>
  <si>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</si>
  <si>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</si>
  <si>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</si>
  <si>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</si>
  <si>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</si>
  <si>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</si>
  <si>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</si>
  <si>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</si>
  <si>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</si>
  <si>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</si>
  <si>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</si>
  <si>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</si>
  <si>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</si>
  <si>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</si>
  <si>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</si>
  <si>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</si>
  <si>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</si>
  <si>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</si>
  <si>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</si>
  <si>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</si>
  <si>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</si>
  <si>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</si>
  <si>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</si>
  <si>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</si>
  <si>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</si>
  <si>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</si>
  <si>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</si>
  <si>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</si>
  <si>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</si>
  <si>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</si>
  <si>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</si>
  <si>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</si>
  <si>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</si>
  <si>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</si>
  <si>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</si>
  <si>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</si>
  <si>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</si>
  <si>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</si>
  <si>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</si>
  <si>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</si>
  <si>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</si>
  <si>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</si>
  <si>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</si>
  <si>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</si>
  <si>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</si>
  <si>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</si>
  <si>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</si>
  <si>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</si>
  <si>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</si>
  <si>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</si>
  <si>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</si>
  <si>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</si>
  <si>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</si>
  <si>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</si>
  <si>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</si>
  <si>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</si>
  <si>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</si>
  <si>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</si>
  <si>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</si>
  <si>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</si>
  <si>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</si>
  <si>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</si>
  <si>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</si>
  <si>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</si>
  <si>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</si>
  <si>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</si>
  <si>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</si>
  <si>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</si>
  <si>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</si>
  <si>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</si>
  <si>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</si>
  <si>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</si>
  <si>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</si>
  <si>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</si>
  <si>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</si>
  <si>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</si>
  <si>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</si>
  <si>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</si>
  <si>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</si>
  <si>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</si>
  <si>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</si>
  <si>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</si>
  <si>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</si>
  <si>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</si>
  <si>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</si>
  <si>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</si>
  <si>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</si>
  <si>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</si>
  <si>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</si>
  <si>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</si>
  <si>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</si>
  <si>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</si>
  <si>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</si>
  <si>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</si>
  <si>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</si>
  <si>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</si>
  <si>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</si>
  <si>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</si>
  <si>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</si>
  <si>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</si>
  <si>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</si>
  <si>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</si>
  <si>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</si>
  <si>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</si>
  <si>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</si>
  <si>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</si>
  <si>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</si>
  <si>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</si>
  <si>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</si>
  <si>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</si>
  <si>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</si>
  <si>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</si>
  <si>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</si>
  <si>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</si>
  <si>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</si>
  <si>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</si>
  <si>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</si>
  <si>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</si>
  <si>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</si>
  <si>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</si>
  <si>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</si>
  <si>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</si>
  <si>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</si>
  <si>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</si>
  <si>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</si>
  <si>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</si>
  <si>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</si>
  <si>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</si>
  <si>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</si>
  <si>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</si>
  <si>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</si>
  <si>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</si>
  <si>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</si>
  <si>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</si>
  <si>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</si>
  <si>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</si>
  <si>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</si>
  <si>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</si>
  <si>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</si>
  <si>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</si>
  <si>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</si>
  <si>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</si>
  <si>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</si>
  <si>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</si>
  <si>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</si>
  <si>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</si>
  <si>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</si>
  <si>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</si>
  <si>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</si>
  <si>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</si>
  <si>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</si>
  <si>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</si>
  <si>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</si>
  <si>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</si>
  <si>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</si>
  <si>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</si>
  <si>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</si>
  <si>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</si>
  <si>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</si>
  <si>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</si>
  <si>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</si>
  <si>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</si>
  <si>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</si>
  <si>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</si>
  <si>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</si>
  <si>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</si>
  <si>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</si>
  <si>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</si>
  <si>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</si>
  <si>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</si>
  <si>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</si>
  <si>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</si>
  <si>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</si>
  <si>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</si>
  <si>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</si>
  <si>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</si>
  <si>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</si>
  <si>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</si>
  <si>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</si>
  <si>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</si>
  <si>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</si>
  <si>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</si>
  <si>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</si>
  <si>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</si>
  <si>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</si>
  <si>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</si>
  <si>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</si>
  <si>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</si>
  <si>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</si>
  <si>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</si>
  <si>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</si>
  <si>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</si>
  <si>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</si>
  <si>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</si>
  <si>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</si>
  <si>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</si>
  <si>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</si>
  <si>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</si>
  <si>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</si>
  <si>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</si>
  <si>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</si>
  <si>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</si>
  <si>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</si>
  <si>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</si>
  <si>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</si>
  <si>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</si>
  <si>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</si>
  <si>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</si>
  <si>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</si>
  <si>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</si>
  <si>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</si>
  <si>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</si>
  <si>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</si>
  <si>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</si>
  <si>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</si>
  <si>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</si>
  <si>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</si>
  <si>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</si>
  <si>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</si>
  <si>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</si>
  <si>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</si>
  <si>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</si>
  <si>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</si>
  <si>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</si>
  <si>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</si>
  <si>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</si>
  <si>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</si>
  <si>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</si>
  <si>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</si>
  <si>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</si>
  <si>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</si>
  <si>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</si>
  <si>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</si>
  <si>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</si>
  <si>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</si>
  <si>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</si>
  <si>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</si>
  <si>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</si>
  <si>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</si>
  <si>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</si>
  <si>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</si>
  <si>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</si>
  <si>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</si>
  <si>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</si>
  <si>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</si>
  <si>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</si>
  <si>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</si>
  <si>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</si>
  <si>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</si>
  <si>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</si>
  <si>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</si>
  <si>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</si>
  <si>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</si>
  <si>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</si>
  <si>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</si>
  <si>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</si>
  <si>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</si>
  <si>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</si>
  <si>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</si>
  <si>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</si>
  <si>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</si>
  <si>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</si>
  <si>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</si>
  <si>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</si>
  <si>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</si>
  <si>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</si>
  <si>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</si>
  <si>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</si>
  <si>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</si>
  <si>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</si>
  <si>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</si>
  <si>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</si>
  <si>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</si>
  <si>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</si>
  <si>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</si>
  <si>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</si>
  <si>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</si>
  <si>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</si>
  <si>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</si>
  <si>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</si>
  <si>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</si>
  <si>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</si>
  <si>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</si>
  <si>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</si>
  <si>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</si>
  <si>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</si>
  <si>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</si>
  <si>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</si>
  <si>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</si>
  <si>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</si>
  <si>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</si>
  <si>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</si>
  <si>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</si>
  <si>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</si>
  <si>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</si>
  <si>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</si>
  <si>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</si>
  <si>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</si>
  <si>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</si>
  <si>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</si>
  <si>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</si>
  <si>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</si>
  <si>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</si>
  <si>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</si>
  <si>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</si>
  <si>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</si>
  <si>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</si>
  <si>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</si>
  <si>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</si>
  <si>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</si>
  <si>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</si>
  <si>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</si>
  <si>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</si>
  <si>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</si>
  <si>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</si>
  <si>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</si>
  <si>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</si>
  <si>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</si>
  <si>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</si>
  <si>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</si>
  <si>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</si>
  <si>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</si>
  <si>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</si>
  <si>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</si>
  <si>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</si>
  <si>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</si>
  <si>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</si>
  <si>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</si>
  <si>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</si>
  <si>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</si>
  <si>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</si>
  <si>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</si>
  <si>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</si>
  <si>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</si>
  <si>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</si>
  <si>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</si>
  <si>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</si>
  <si>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</si>
  <si>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</si>
  <si>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</si>
  <si>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</si>
  <si>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</si>
  <si>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</si>
  <si>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</si>
  <si>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</si>
  <si>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</si>
  <si>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</si>
  <si>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</si>
  <si>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</si>
  <si>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</si>
  <si>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</si>
  <si>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</si>
  <si>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</si>
  <si>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</si>
  <si>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</si>
  <si>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</si>
  <si>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</si>
  <si>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</si>
  <si>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</si>
  <si>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</si>
  <si>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</si>
  <si>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</si>
  <si>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</si>
  <si>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</si>
  <si>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</si>
  <si>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</si>
  <si>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</si>
  <si>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</si>
  <si>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</si>
  <si>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</si>
  <si>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</si>
  <si>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</si>
  <si>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</si>
  <si>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</si>
  <si>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</si>
  <si>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</si>
  <si>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</si>
  <si>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</si>
  <si>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</si>
  <si>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</si>
  <si>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</si>
  <si>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</si>
  <si>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</si>
  <si>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</si>
  <si>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</si>
  <si>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</si>
  <si>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</si>
  <si>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</si>
  <si>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</si>
  <si>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</si>
  <si>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</si>
  <si>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</si>
  <si>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</si>
  <si>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</si>
  <si>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</si>
  <si>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</si>
  <si>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</si>
  <si>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</si>
  <si>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</si>
  <si>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</si>
  <si>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</si>
  <si>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</si>
  <si>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</si>
  <si>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</si>
  <si>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</si>
  <si>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</si>
  <si>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</si>
  <si>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</si>
  <si>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</si>
  <si>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</si>
  <si>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</si>
  <si>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</si>
  <si>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</si>
  <si>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</si>
  <si>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</si>
  <si>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</si>
  <si>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</si>
  <si>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</si>
  <si>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</si>
  <si>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</si>
  <si>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</si>
  <si>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</si>
  <si>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</si>
  <si>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</si>
  <si>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</si>
  <si>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</si>
  <si>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</si>
  <si>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</si>
  <si>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</si>
  <si>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</si>
  <si>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</si>
  <si>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</si>
  <si>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</si>
  <si>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</si>
  <si>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</si>
  <si>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</si>
  <si>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</si>
  <si>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</si>
  <si>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</si>
  <si>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</si>
  <si>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</si>
  <si>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</si>
  <si>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</si>
  <si>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</si>
  <si>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</si>
  <si>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</si>
  <si>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</si>
  <si>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</si>
  <si>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</si>
  <si>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</si>
  <si>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</si>
  <si>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</si>
  <si>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</si>
  <si>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</si>
  <si>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</si>
  <si>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</si>
  <si>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</si>
  <si>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</si>
  <si>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</si>
  <si>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</si>
  <si>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</si>
  <si>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</si>
  <si>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</si>
  <si>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</si>
  <si>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</si>
  <si>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</si>
  <si>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</si>
  <si>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</si>
  <si>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</si>
  <si>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</si>
  <si>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</si>
  <si>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</si>
  <si>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</si>
  <si>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</si>
  <si>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</si>
  <si>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</si>
  <si>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</si>
  <si>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</si>
  <si>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</si>
  <si>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</si>
  <si>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</si>
  <si>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</si>
  <si>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</si>
  <si>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</si>
  <si>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</si>
  <si>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</si>
  <si>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</si>
  <si>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</si>
  <si>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 xml:space="preserve">1 "Тримона" АД  гр.Монтана </t>
  </si>
  <si>
    <t>1 "Аутобохемия" АД  гр.София</t>
  </si>
  <si>
    <t>2 "Дружба" АД  гр.Разград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</si>
  <si>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</si>
  <si>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</si>
  <si>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</si>
  <si>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</si>
  <si>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</si>
  <si>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</si>
  <si>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</si>
  <si>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</si>
  <si>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</si>
  <si>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Валентина Тодорова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</si>
  <si>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</si>
  <si>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</si>
  <si>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</si>
  <si>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</si>
  <si>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</si>
  <si>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</si>
  <si>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</si>
  <si>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</si>
  <si>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8 "Лазурен бряг" АД  гр.Приморско</t>
  </si>
  <si>
    <t>9 "Кортекс Трейдинг" АД  гр.София</t>
  </si>
  <si>
    <t>10 "Металопак" АД  гр.Карнобат</t>
  </si>
  <si>
    <t>11"Интърг Еко" ООД гр.Сливен - в ликвидация</t>
  </si>
  <si>
    <t>7 "Автотрансснаб" АД  гр.София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</si>
</sst>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44196</v>
      </c>
    </row>
    <row r="2" spans="1:27" ht="15.75">
      <c r="A2" s="465" t="s">
        <v>679</v>
      </c>
      <c r="B2" s="460"/>
      <c r="Z2" s="477">
        <v>2</v>
      </c>
      <c r="AA2" s="478">
        <f>IF(ISBLANK(_pdeReportingDate),"",_pdeReportingDate)</f>
        <v>44216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Валентина Тодорова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44216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701</v>
      </c>
    </row>
    <row r="24" spans="1:2" ht="15.75">
      <c r="A24" s="10" t="s">
        <v>612</v>
      </c>
      <c r="B24" s="468" t="s">
        <v>702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703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F34" sqref="F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11</v>
      </c>
      <c r="D16" s="137">
        <v>15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</v>
      </c>
      <c r="D20" s="377">
        <f>SUM(D12:D19)</f>
        <v>15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1967</v>
      </c>
      <c r="H28" s="375">
        <f>SUM(H29:H31)</f>
        <v>2068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-766</v>
      </c>
      <c r="H30" s="137">
        <v>-665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-11</v>
      </c>
      <c r="H33" s="137">
        <v>-101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1956</v>
      </c>
      <c r="H34" s="377">
        <f>H28+H32+H33</f>
        <v>1967</v>
      </c>
    </row>
    <row r="35" spans="1:8" ht="15.75">
      <c r="A35" s="76" t="s">
        <v>106</v>
      </c>
      <c r="B35" s="81" t="s">
        <v>107</v>
      </c>
      <c r="C35" s="374">
        <f>SUM(C36:C39)</f>
        <v>6926</v>
      </c>
      <c r="D35" s="375">
        <f>SUM(D36:D39)</f>
        <v>6926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1352</v>
      </c>
      <c r="D36" s="137">
        <v>1352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9869</v>
      </c>
      <c r="H37" s="379">
        <f>H26+H18+H34</f>
        <v>9880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6926</v>
      </c>
      <c r="D46" s="377">
        <f>D35+D40+D45</f>
        <v>6926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f>7512+2944</f>
        <v>10456</v>
      </c>
      <c r="D48" s="137">
        <v>2534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</v>
      </c>
      <c r="H49" s="137">
        <v>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</v>
      </c>
      <c r="H50" s="375">
        <f>SUM(H44:H49)</f>
        <v>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10456</v>
      </c>
      <c r="D52" s="377">
        <f>SUM(D48:D51)</f>
        <v>2534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17393</v>
      </c>
      <c r="D56" s="381">
        <f>D20+D21+D22+D28+D33+D46+D52+D54+D55</f>
        <v>9475</v>
      </c>
      <c r="E56" s="87" t="s">
        <v>557</v>
      </c>
      <c r="F56" s="86" t="s">
        <v>172</v>
      </c>
      <c r="G56" s="378">
        <f>G50+G52+G53+G54+G55</f>
        <v>4</v>
      </c>
      <c r="H56" s="379">
        <f>H50+H52+H53+H54+H55</f>
        <v>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685</v>
      </c>
      <c r="H59" s="137">
        <v>675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</v>
      </c>
      <c r="H60" s="137">
        <v>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7457</v>
      </c>
      <c r="H61" s="375">
        <f>SUM(H62:H68)</f>
        <v>7247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7097</v>
      </c>
      <c r="H62" s="137">
        <v>6939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95</v>
      </c>
      <c r="H64" s="137">
        <v>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240</v>
      </c>
      <c r="H66" s="137">
        <v>202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4</v>
      </c>
    </row>
    <row r="68" spans="1:8" ht="15.75">
      <c r="A68" s="76" t="s">
        <v>206</v>
      </c>
      <c r="B68" s="78" t="s">
        <v>207</v>
      </c>
      <c r="C68" s="138">
        <f>334+184+79</f>
        <v>597</v>
      </c>
      <c r="D68" s="137">
        <v>8334</v>
      </c>
      <c r="E68" s="76" t="s">
        <v>212</v>
      </c>
      <c r="F68" s="80" t="s">
        <v>213</v>
      </c>
      <c r="G68" s="138">
        <v>20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8145</v>
      </c>
      <c r="H71" s="377">
        <f>H59+H60+H61+H69+H70</f>
        <v>7925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26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623</v>
      </c>
      <c r="D76" s="377">
        <f>SUM(D68:D75)</f>
        <v>8334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8145</v>
      </c>
      <c r="H79" s="379">
        <f>H71+H73+H75+H77</f>
        <v>7925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0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625</v>
      </c>
      <c r="D94" s="381">
        <f>D65+D76+D85+D92+D93</f>
        <v>8337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18018</v>
      </c>
      <c r="D95" s="383">
        <f>D94+D56</f>
        <v>17812</v>
      </c>
      <c r="E95" s="169" t="s">
        <v>635</v>
      </c>
      <c r="F95" s="280" t="s">
        <v>268</v>
      </c>
      <c r="G95" s="382">
        <f>G37+G40+G56+G79</f>
        <v>18018</v>
      </c>
      <c r="H95" s="383">
        <f>H37+H40+H56+H79</f>
        <v>17812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44216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Валентина Тодорова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7">
        <v>14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153</v>
      </c>
      <c r="D13" s="257">
        <v>183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7</v>
      </c>
      <c r="E14" s="185" t="s">
        <v>285</v>
      </c>
      <c r="F14" s="180" t="s">
        <v>286</v>
      </c>
      <c r="G14" s="256">
        <v>30</v>
      </c>
      <c r="H14" s="257">
        <v>52</v>
      </c>
    </row>
    <row r="15" spans="1:8" ht="15.75">
      <c r="A15" s="135" t="s">
        <v>287</v>
      </c>
      <c r="B15" s="131" t="s">
        <v>288</v>
      </c>
      <c r="C15" s="256">
        <v>194</v>
      </c>
      <c r="D15" s="257">
        <v>192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34</v>
      </c>
      <c r="D16" s="257">
        <v>34</v>
      </c>
      <c r="E16" s="176" t="s">
        <v>52</v>
      </c>
      <c r="F16" s="204" t="s">
        <v>292</v>
      </c>
      <c r="G16" s="407">
        <f>SUM(G12:G15)</f>
        <v>30</v>
      </c>
      <c r="H16" s="408">
        <f>SUM(H12:H15)</f>
        <v>52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</v>
      </c>
      <c r="D19" s="257">
        <v>11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407</v>
      </c>
      <c r="D22" s="408">
        <f>SUM(D12:D18)+D19</f>
        <v>441</v>
      </c>
      <c r="E22" s="135" t="s">
        <v>309</v>
      </c>
      <c r="F22" s="177" t="s">
        <v>310</v>
      </c>
      <c r="G22" s="256">
        <v>174</v>
      </c>
      <c r="H22" s="257">
        <v>142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319</v>
      </c>
      <c r="H23" s="257">
        <v>278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117</v>
      </c>
      <c r="D25" s="257">
        <v>112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493</v>
      </c>
      <c r="H27" s="408">
        <f>SUM(H22:H26)</f>
        <v>420</v>
      </c>
    </row>
    <row r="28" spans="1:8" ht="15.75">
      <c r="A28" s="135" t="s">
        <v>79</v>
      </c>
      <c r="B28" s="177" t="s">
        <v>327</v>
      </c>
      <c r="C28" s="256">
        <v>10</v>
      </c>
      <c r="D28" s="257">
        <v>19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127</v>
      </c>
      <c r="D29" s="408">
        <f>SUM(D25:D28)</f>
        <v>131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534</v>
      </c>
      <c r="D31" s="414">
        <f>D29+D22</f>
        <v>572</v>
      </c>
      <c r="E31" s="191" t="s">
        <v>548</v>
      </c>
      <c r="F31" s="206" t="s">
        <v>331</v>
      </c>
      <c r="G31" s="193">
        <f>G16+G18+G27</f>
        <v>523</v>
      </c>
      <c r="H31" s="194">
        <f>H16+H18+H27</f>
        <v>472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11</v>
      </c>
      <c r="H33" s="408">
        <f>IF((D31-H31)&gt;0,D31-H31,0)</f>
        <v>100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534</v>
      </c>
      <c r="D36" s="416">
        <f>D31-D34+D35</f>
        <v>572</v>
      </c>
      <c r="E36" s="202" t="s">
        <v>346</v>
      </c>
      <c r="F36" s="196" t="s">
        <v>347</v>
      </c>
      <c r="G36" s="207">
        <f>G35-G34+G31</f>
        <v>523</v>
      </c>
      <c r="H36" s="208">
        <f>H35-H34+H31</f>
        <v>472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</v>
      </c>
      <c r="H37" s="194">
        <f>IF((D36-H36)&gt;0,D36-H36,0)</f>
        <v>100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11</v>
      </c>
      <c r="H42" s="184">
        <f>IF(H37&gt;0,IF(D38+H37&lt;0,0,D38+H37),IF(D37-D38&lt;0,D38-D37,0))</f>
        <v>100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11</v>
      </c>
      <c r="H44" s="208">
        <f>IF(D42=0,IF(H42-H43&gt;0,H42-H43+D43,0),IF(D42-D43&lt;0,D43-D42+H43,0))</f>
        <v>100</v>
      </c>
    </row>
    <row r="45" spans="1:8" ht="16.5" thickBot="1">
      <c r="A45" s="210" t="s">
        <v>371</v>
      </c>
      <c r="B45" s="211" t="s">
        <v>372</v>
      </c>
      <c r="C45" s="409">
        <f>C36+C38+C42</f>
        <v>534</v>
      </c>
      <c r="D45" s="410">
        <f>D36+D38+D42</f>
        <v>572</v>
      </c>
      <c r="E45" s="210" t="s">
        <v>373</v>
      </c>
      <c r="F45" s="212" t="s">
        <v>374</v>
      </c>
      <c r="G45" s="409">
        <f>G42+G36</f>
        <v>534</v>
      </c>
      <c r="H45" s="410">
        <f>H42+H36</f>
        <v>572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44216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Валентина Тодорова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61</v>
      </c>
      <c r="D11" s="137">
        <v>118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-130</v>
      </c>
      <c r="D12" s="137">
        <v>-144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-231</v>
      </c>
      <c r="D14" s="137">
        <v>-240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-20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-41</v>
      </c>
      <c r="D18" s="137">
        <v>-42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-348</v>
      </c>
      <c r="D21" s="438">
        <f>SUM(D11:D20)</f>
        <v>-304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9</v>
      </c>
      <c r="D30" s="137">
        <v>90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9</v>
      </c>
      <c r="D33" s="438">
        <f>SUM(D23:D32)</f>
        <v>-10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350</v>
      </c>
      <c r="D37" s="137">
        <v>2035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-350</v>
      </c>
      <c r="D38" s="137">
        <v>-2734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-149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339</v>
      </c>
      <c r="D42" s="137">
        <v>1162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339</v>
      </c>
      <c r="D43" s="440">
        <f>SUM(D35:D42)</f>
        <v>314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44216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Валентина Тодорова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474"/>
      <c r="B62" s="479"/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-766</v>
      </c>
      <c r="K13" s="364"/>
      <c r="L13" s="363">
        <f>SUM(C13:K13)</f>
        <v>9880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-766</v>
      </c>
      <c r="K17" s="432">
        <f t="shared" si="2"/>
        <v>0</v>
      </c>
      <c r="L17" s="363">
        <f t="shared" si="1"/>
        <v>9880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-11</v>
      </c>
      <c r="K18" s="364"/>
      <c r="L18" s="363">
        <f t="shared" si="1"/>
        <v>-11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2733</v>
      </c>
      <c r="J31" s="432">
        <f t="shared" si="6"/>
        <v>-777</v>
      </c>
      <c r="K31" s="432">
        <f t="shared" si="6"/>
        <v>0</v>
      </c>
      <c r="L31" s="363">
        <f t="shared" si="1"/>
        <v>9869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2733</v>
      </c>
      <c r="J34" s="366">
        <f t="shared" si="7"/>
        <v>-777</v>
      </c>
      <c r="K34" s="366">
        <f t="shared" si="7"/>
        <v>0</v>
      </c>
      <c r="L34" s="430">
        <f t="shared" si="1"/>
        <v>9869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44216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Валентина Тодорова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/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9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/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3">
      <selection activeCell="C55" sqref="C5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691</v>
      </c>
      <c r="B12" s="458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7" t="s">
        <v>690</v>
      </c>
      <c r="B13" s="458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7" t="s">
        <v>708</v>
      </c>
      <c r="B14" s="458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7" t="s">
        <v>709</v>
      </c>
      <c r="B15" s="458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7" t="s">
        <v>710</v>
      </c>
      <c r="B16" s="458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7" t="s">
        <v>711</v>
      </c>
      <c r="B17" s="458"/>
      <c r="C17" s="79">
        <v>634</v>
      </c>
      <c r="D17" s="79">
        <v>54</v>
      </c>
      <c r="E17" s="79"/>
      <c r="F17" s="260">
        <f t="shared" si="0"/>
        <v>634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1352</v>
      </c>
      <c r="D27" s="263"/>
      <c r="E27" s="263">
        <f>SUM(E12:E26)</f>
        <v>186</v>
      </c>
      <c r="F27" s="263">
        <f>SUM(F12:F26)</f>
        <v>1166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692</v>
      </c>
      <c r="B46" s="458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7" t="s">
        <v>693</v>
      </c>
      <c r="B47" s="458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7" t="s">
        <v>704</v>
      </c>
      <c r="B48" s="458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7" t="s">
        <v>705</v>
      </c>
      <c r="B49" s="458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7" t="s">
        <v>706</v>
      </c>
      <c r="B50" s="458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7" t="s">
        <v>707</v>
      </c>
      <c r="B51" s="458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7" t="s">
        <v>716</v>
      </c>
      <c r="B52" s="458"/>
      <c r="C52" s="79">
        <v>334</v>
      </c>
      <c r="D52" s="79">
        <v>43</v>
      </c>
      <c r="E52" s="79"/>
      <c r="F52" s="260">
        <f t="shared" si="2"/>
        <v>334</v>
      </c>
    </row>
    <row r="53" spans="1:6" ht="15.75">
      <c r="A53" s="457" t="s">
        <v>712</v>
      </c>
      <c r="B53" s="458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7" t="s">
        <v>713</v>
      </c>
      <c r="B54" s="458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7" t="s">
        <v>714</v>
      </c>
      <c r="B55" s="458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7" t="s">
        <v>715</v>
      </c>
      <c r="B56" s="458"/>
      <c r="C56" s="79"/>
      <c r="D56" s="79">
        <v>33</v>
      </c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 t="s">
        <v>694</v>
      </c>
      <c r="B63" s="458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7" t="s">
        <v>695</v>
      </c>
      <c r="B64" s="458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7" t="s">
        <v>696</v>
      </c>
      <c r="B65" s="458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7" t="s">
        <v>700</v>
      </c>
      <c r="B66" s="458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7" t="s">
        <v>697</v>
      </c>
      <c r="B67" s="458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7" t="s">
        <v>698</v>
      </c>
      <c r="B68" s="458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7" t="s">
        <v>699</v>
      </c>
      <c r="B69" s="458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6926</v>
      </c>
      <c r="D79" s="263"/>
      <c r="E79" s="263">
        <f>E78+E61+E44+E27</f>
        <v>606</v>
      </c>
      <c r="F79" s="263">
        <f>F78+F61+F44+F27</f>
        <v>6320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44216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Валентина Тодорова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/>
      <c r="C157" s="479"/>
      <c r="D157" s="479"/>
      <c r="E157" s="479"/>
      <c r="F157" s="353"/>
      <c r="G157" s="41"/>
      <c r="H157" s="39"/>
    </row>
    <row r="158" spans="1:8" ht="15.75">
      <c r="A158" s="474"/>
      <c r="B158" s="479"/>
      <c r="C158" s="479"/>
      <c r="D158" s="479"/>
      <c r="E158" s="479"/>
      <c r="F158" s="353"/>
      <c r="G158" s="41"/>
      <c r="H158" s="39"/>
    </row>
    <row r="159" spans="1:8" ht="15.75">
      <c r="A159" s="474"/>
      <c r="B159" s="479"/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18018</v>
      </c>
      <c r="D6" s="453">
        <f aca="true" t="shared" si="0" ref="D6:D15">C6-E6</f>
        <v>0</v>
      </c>
      <c r="E6" s="452">
        <f>'1-Баланс'!G95</f>
        <v>18018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9869</v>
      </c>
      <c r="D7" s="453">
        <f t="shared" si="0"/>
        <v>7489</v>
      </c>
      <c r="E7" s="452">
        <f>'1-Баланс'!G18</f>
        <v>2380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-11</v>
      </c>
      <c r="D8" s="453">
        <f t="shared" si="0"/>
        <v>0</v>
      </c>
      <c r="E8" s="452">
        <f>ABS('2-Отчет за доходите'!C44)-ABS('2-Отчет за доходите'!G44)</f>
        <v>-11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2</v>
      </c>
      <c r="D9" s="453">
        <f t="shared" si="0"/>
        <v>0</v>
      </c>
      <c r="E9" s="452">
        <f>'3-Отчет за паричния поток'!C45</f>
        <v>2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2</v>
      </c>
      <c r="D10" s="453">
        <f t="shared" si="0"/>
        <v>0</v>
      </c>
      <c r="E10" s="452">
        <f>'3-Отчет за паричния поток'!C46</f>
        <v>2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9869</v>
      </c>
      <c r="D11" s="453">
        <f t="shared" si="0"/>
        <v>0</v>
      </c>
      <c r="E11" s="452">
        <f>'4-Отчет за собствения капитал'!L34</f>
        <v>9869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1352</v>
      </c>
      <c r="D12" s="453">
        <f t="shared" si="0"/>
        <v>0</v>
      </c>
      <c r="E12" s="452">
        <f>'Справка 5'!C27+'Справка 5'!C97</f>
        <v>1352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3136</v>
      </c>
      <c r="D14" s="453">
        <f t="shared" si="0"/>
        <v>0</v>
      </c>
      <c r="E14" s="452">
        <f>'Справка 5'!C61+'Справка 5'!C131</f>
        <v>3136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2438</v>
      </c>
      <c r="D15" s="453">
        <f t="shared" si="0"/>
        <v>0</v>
      </c>
      <c r="E15" s="452">
        <f>'Справка 5'!C148+'Справка 5'!C78</f>
        <v>2438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-0.36666666666666664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-0.0011146012767250988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-0.0013498588783899864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-0.0006105006105006105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0.9794007490636704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0.0767341927562922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0.0767341927562922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0.00024554941682013506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0.00024554941682013506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2.727272727272727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0.001665001665001665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0.00040514534589283904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0.8257168912757119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0.4522699522699523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117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0.011855304488803323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0.2332695984703633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66.79508196721312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6926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1352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6926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10456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10456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17393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597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623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625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18018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1967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-766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1956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9869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685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7457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7097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95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240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8145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8145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18018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153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194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34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407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117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127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534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534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534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174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319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493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523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523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61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-130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-231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-41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-348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9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350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-350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339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339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2733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2733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-766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-766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-777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-777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9880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9880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9869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9869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1352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6926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186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606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1166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6320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User2</cp:lastModifiedBy>
  <cp:lastPrinted>2021-01-19T10:09:40Z</cp:lastPrinted>
  <dcterms:created xsi:type="dcterms:W3CDTF">2006-09-16T00:00:00Z</dcterms:created>
  <dcterms:modified xsi:type="dcterms:W3CDTF">2021-01-20T14:05:48Z</dcterms:modified>
  <cp:category/>
  <cp:version/>
  <cp:contentType/>
  <cp:contentStatus/>
</cp:coreProperties>
</file>