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1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Area" localSheetId="6">'справка №7ИД'!$A$1:$Q$93</definedName>
    <definedName name="_xlnm.Print_Titles" localSheetId="0">'справка № 1ИД-БАЛАНС'!$11:$11</definedName>
    <definedName name="_xlnm.Print_Titles" localSheetId="1">'справка № 2ИД-ОТЧЕТ ЗА ДОХОДИТЕ'!$11:$11</definedName>
    <definedName name="_xlnm.Print_Titles" localSheetId="2">'справка № 3ИД-ОПП'!$13:$13</definedName>
    <definedName name="_xlnm.Print_Titles" localSheetId="3">'справка № 4ИД-ОСК'!$13:$13</definedName>
    <definedName name="_xlnm.Print_Titles" localSheetId="4">'справка № 5ИД'!$12:$12</definedName>
    <definedName name="_xlnm.Print_Titles" localSheetId="7">'справка № 8ИД'!$12:$14</definedName>
    <definedName name="_xlnm.Print_Titles" localSheetId="6">'справка №7ИД'!$14:$14</definedName>
  </definedNames>
  <calcPr fullCalcOnLoad="1"/>
</workbook>
</file>

<file path=xl/sharedStrings.xml><?xml version="1.0" encoding="utf-8"?>
<sst xmlns="http://schemas.openxmlformats.org/spreadsheetml/2006/main" count="791" uniqueCount="449">
  <si>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</si>
  <si>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</si>
  <si>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</si>
  <si>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</si>
  <si>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</si>
  <si>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</si>
  <si>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</si>
  <si>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</si>
  <si>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</si>
  <si>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</si>
  <si>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</si>
  <si>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</si>
  <si>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</si>
  <si>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</si>
  <si>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</si>
  <si>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</si>
  <si>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</si>
  <si>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</si>
  <si>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</si>
  <si>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</si>
  <si>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</si>
  <si>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</si>
  <si>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</si>
  <si>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</si>
  <si>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</si>
  <si>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</si>
  <si>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</si>
  <si>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</si>
  <si>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</si>
  <si>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</si>
  <si>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</si>
  <si>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</si>
  <si>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</si>
  <si>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</si>
  <si>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</si>
  <si>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</si>
  <si>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</si>
  <si>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</si>
  <si>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</si>
  <si>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</si>
  <si>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</si>
  <si>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</si>
  <si>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</si>
  <si>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</si>
  <si>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</si>
  <si>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</si>
  <si>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</si>
  <si>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</si>
  <si>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</si>
  <si>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</si>
  <si>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</si>
  <si>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</si>
  <si>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</si>
  <si>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</si>
  <si>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</si>
  <si>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</si>
  <si>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</si>
  <si>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</si>
  <si>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</si>
  <si>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</si>
  <si>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</si>
  <si>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</si>
  <si>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</si>
  <si>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</si>
  <si>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</si>
  <si>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</si>
  <si>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</si>
  <si>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</si>
  <si>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</si>
  <si>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</si>
  <si>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</si>
  <si>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</si>
  <si>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</si>
  <si>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</si>
  <si>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</si>
  <si>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</si>
  <si>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</si>
  <si>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</si>
  <si>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</si>
  <si>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</si>
  <si>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</si>
  <si>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</si>
  <si>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</si>
  <si>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</si>
  <si>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</si>
  <si>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</si>
  <si>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</si>
  <si>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</si>
  <si>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</si>
  <si>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</si>
  <si>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</si>
  <si>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</si>
  <si>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</si>
  <si>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</si>
  <si>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</si>
  <si>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</si>
  <si>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</si>
  <si>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</si>
  <si>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</si>
  <si>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</si>
  <si>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</si>
  <si>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</si>
  <si>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</si>
  <si>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</si>
  <si>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</si>
  <si>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</si>
  <si>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</si>
  <si>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</si>
  <si>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</si>
  <si>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</si>
  <si>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</si>
  <si>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</si>
  <si>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</si>
  <si>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</si>
  <si>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</si>
  <si>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</si>
  <si>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</si>
  <si>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</si>
  <si>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</si>
  <si>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</si>
  <si>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</si>
  <si>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</si>
  <si>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</si>
  <si>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</si>
  <si>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</si>
  <si>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</si>
  <si>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</si>
  <si>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</si>
  <si>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</si>
  <si>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</si>
  <si>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</si>
  <si>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</si>
  <si>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</si>
  <si>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</si>
  <si>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</si>
  <si>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</si>
  <si>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</si>
  <si>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</si>
  <si>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</si>
  <si>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</si>
  <si>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</si>
  <si>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</si>
  <si>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</si>
  <si>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</si>
  <si>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</si>
  <si>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</si>
  <si>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</si>
  <si>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</si>
  <si>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</si>
  <si>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</si>
  <si>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</si>
  <si>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</si>
  <si>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</si>
  <si>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</si>
  <si>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</si>
  <si>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</si>
  <si>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</si>
  <si>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</si>
  <si>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</si>
  <si>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</si>
  <si>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</si>
  <si>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</si>
  <si>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</si>
  <si>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</si>
  <si>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</si>
  <si>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</si>
  <si>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</si>
  <si>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</si>
  <si>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</si>
  <si>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</si>
  <si>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</si>
  <si>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</si>
  <si>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</si>
  <si>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</si>
  <si>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</si>
  <si>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</si>
  <si>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</si>
  <si>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</si>
  <si>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</si>
  <si>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</si>
  <si>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</si>
  <si>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</si>
  <si>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</si>
  <si>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</si>
  <si>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</si>
  <si>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</si>
  <si>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</si>
  <si>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</si>
  <si>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</si>
  <si>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</si>
  <si>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</si>
  <si>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</si>
  <si>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</si>
  <si>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</si>
  <si>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</si>
  <si>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</si>
  <si>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</si>
  <si>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</si>
  <si>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</si>
  <si>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</si>
  <si>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</si>
  <si>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</si>
  <si>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</si>
  <si>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</si>
  <si>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</si>
  <si>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</si>
  <si>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</si>
  <si>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</si>
  <si>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 xml:space="preserve">Обща сума по т.1 </t>
  </si>
  <si>
    <t>Обща сума по т.2</t>
  </si>
  <si>
    <t>Обща сума по т.3</t>
  </si>
  <si>
    <t>Обща сума І:</t>
  </si>
  <si>
    <t>Обща сума по т. 1</t>
  </si>
  <si>
    <t>Обща сума по т. 3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</si>
  <si>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</si>
  <si>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</si>
  <si>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</si>
  <si>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</si>
  <si>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</si>
  <si>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</si>
  <si>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</si>
  <si>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</si>
  <si>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</si>
  <si>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</si>
  <si>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</si>
  <si>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</si>
  <si>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</si>
  <si>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Обща сума ІІ:</t>
  </si>
  <si>
    <t>Общ сбор ( I+ II+ III)</t>
  </si>
  <si>
    <t>Обща сума І</t>
  </si>
  <si>
    <t>Обща сума ІІ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</si>
  <si>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</si>
  <si>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</si>
  <si>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</si>
  <si>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</si>
  <si>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</si>
  <si>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 xml:space="preserve">2. Вземания 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</si>
  <si>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</si>
  <si>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</si>
  <si>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</si>
  <si>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 xml:space="preserve">І. Финансови активи 
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</si>
  <si>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</si>
  <si>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</si>
  <si>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</si>
  <si>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</si>
  <si>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</si>
  <si>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</si>
  <si>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</si>
  <si>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</si>
  <si>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</si>
  <si>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</si>
  <si>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</si>
  <si>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</si>
  <si>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</si>
  <si>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</si>
  <si>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</si>
  <si>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</si>
  <si>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</si>
  <si>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</si>
  <si>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</si>
  <si>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</si>
  <si>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</si>
  <si>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</si>
  <si>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</si>
  <si>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</si>
  <si>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</si>
  <si>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</si>
  <si>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</si>
  <si>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</si>
  <si>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</si>
  <si>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</si>
  <si>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</si>
  <si>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</si>
  <si>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</si>
  <si>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</si>
  <si>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</si>
  <si>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</si>
  <si>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</si>
  <si>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</si>
  <si>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</si>
  <si>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</si>
  <si>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</si>
  <si>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</si>
  <si>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</si>
  <si>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</si>
  <si>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4. Други права, свързани с акции, облигации и други дългови инструменти</t>
  </si>
  <si>
    <t>Обща сума по т.4</t>
  </si>
  <si>
    <t>Б. Текущи финансови активи</t>
  </si>
  <si>
    <t>І. Финансови активи, държани за търгуване</t>
  </si>
  <si>
    <t>2. Изкупени собствени акции</t>
  </si>
  <si>
    <t>3. Облигации</t>
  </si>
  <si>
    <t>варанти</t>
  </si>
  <si>
    <t>5. Държавни ценни книжа</t>
  </si>
  <si>
    <t>ІІ. Финансови активи, обявени за продажба</t>
  </si>
  <si>
    <t>Обща сума по т. 4</t>
  </si>
  <si>
    <t>Обща сума раздел А</t>
  </si>
  <si>
    <t>Обща сума раздел Б</t>
  </si>
  <si>
    <t>4. Други дългови инструменти, в т.ч.:</t>
  </si>
  <si>
    <t>Справка №7 ИД</t>
  </si>
  <si>
    <t>Справка №8 ИД</t>
  </si>
  <si>
    <t>А. В страната</t>
  </si>
  <si>
    <t>І. В асоциирани предприятия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</si>
  <si>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</si>
  <si>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</si>
  <si>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</si>
  <si>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</si>
  <si>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</si>
  <si>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</si>
  <si>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</si>
  <si>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 xml:space="preserve"> за участията в капиталите на други предприятия </t>
  </si>
  <si>
    <t>Справка №5 ИД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</si>
  <si>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</si>
  <si>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</si>
  <si>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</si>
  <si>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</si>
  <si>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</si>
  <si>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</si>
  <si>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</si>
  <si>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</si>
  <si>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</si>
  <si>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</si>
  <si>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</si>
  <si>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</si>
  <si>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</si>
  <si>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</si>
  <si>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</si>
  <si>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</si>
  <si>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</si>
  <si>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</si>
  <si>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Справка №9 ИД</t>
  </si>
  <si>
    <t>ІІ. Разходи за лихви</t>
  </si>
  <si>
    <t>Обща сума на  раздел І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</si>
  <si>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</si>
  <si>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</si>
  <si>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</si>
  <si>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</si>
  <si>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</si>
  <si>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</si>
  <si>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</si>
  <si>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</si>
  <si>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</si>
  <si>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</si>
  <si>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</si>
  <si>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</si>
  <si>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</si>
  <si>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</si>
  <si>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</si>
  <si>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</si>
  <si>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</si>
  <si>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</si>
  <si>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</si>
  <si>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</si>
  <si>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</si>
  <si>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</si>
  <si>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</si>
  <si>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</si>
  <si>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</si>
  <si>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</si>
  <si>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r>
      <t>1. Акции в</t>
    </r>
    <r>
      <rPr>
        <b/>
        <sz val="10"/>
        <rFont val="Times New Roman"/>
        <family val="1"/>
      </rPr>
      <t xml:space="preserve"> </t>
    </r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</si>
  <si>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</si>
  <si>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 xml:space="preserve">Справка </t>
  </si>
  <si>
    <t>за нетекущите активи</t>
  </si>
  <si>
    <t>4. Държавни ценни книжа</t>
  </si>
  <si>
    <t>Г. Общо приходи (І+ІІ+ІІІ)</t>
  </si>
  <si>
    <t>ЕИК по БУЛСТАТ:131285064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</si>
  <si>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ИД: "КД ПЕЛИКАН" АД</t>
    </r>
  </si>
  <si>
    <t>Наименование на ИД:"КД ПЕЛИКАН" АД</t>
  </si>
  <si>
    <t>Наименование на ИД : "КД ПЕЛИКАН" АД</t>
  </si>
  <si>
    <t>Наименование на ИД "КД ПЕЛИКАН" АД</t>
  </si>
  <si>
    <t>ЕИК по БУЛСТАТ: 131285064</t>
  </si>
  <si>
    <t>Наименование на ИД: "КД ПЕЛИКАН" АД</t>
  </si>
  <si>
    <t>Наименование на ИД: "КД ПЕЛИКАН"</t>
  </si>
  <si>
    <t>BG11ALBAAT17</t>
  </si>
  <si>
    <t>БФБ - СОФИЯ</t>
  </si>
  <si>
    <t>BG1100019980</t>
  </si>
  <si>
    <t>BG11ORRUAT13</t>
  </si>
  <si>
    <t>BG1100033981</t>
  </si>
  <si>
    <t>II.Приходи за бъдещи периоди</t>
  </si>
  <si>
    <t>Съставител:</t>
  </si>
  <si>
    <t>7. Други</t>
  </si>
  <si>
    <t>2. Разходи за външни услуги</t>
  </si>
  <si>
    <t>1. Акции</t>
  </si>
  <si>
    <t>BG1100019022</t>
  </si>
  <si>
    <t>BG11SOSOBT18</t>
  </si>
  <si>
    <t>BG2100011050</t>
  </si>
  <si>
    <t>BG2100014054</t>
  </si>
  <si>
    <t>BG2100036057</t>
  </si>
  <si>
    <t>BG2100009062</t>
  </si>
  <si>
    <t>Регулиран пазар, на който са приети за търговия, както и сегмент</t>
  </si>
  <si>
    <t>3. Лихви по дългови ценни книжа</t>
  </si>
  <si>
    <t>SOFIX</t>
  </si>
  <si>
    <t>BG40</t>
  </si>
  <si>
    <t>BG2100019061</t>
  </si>
  <si>
    <t>BG2100012066</t>
  </si>
  <si>
    <t>BG2100026066</t>
  </si>
  <si>
    <t>BG2100031058</t>
  </si>
  <si>
    <t>BG1100046066</t>
  </si>
  <si>
    <t>BG11KAPAAT12</t>
  </si>
  <si>
    <t>BG11TOSOAT18</t>
  </si>
  <si>
    <t>BG2100011068</t>
  </si>
  <si>
    <t>BG2100038061</t>
  </si>
  <si>
    <t>извънборсов пазар</t>
  </si>
  <si>
    <t>/Силвия Дончева/</t>
  </si>
  <si>
    <t>BG1100075065</t>
  </si>
  <si>
    <t>BG1100114062</t>
  </si>
  <si>
    <t xml:space="preserve">АЛБЕНА АД </t>
  </si>
  <si>
    <t xml:space="preserve">ИНДУСТРИАЛЕН ХОЛДИНГ БЪЛГАРИЯ АД </t>
  </si>
  <si>
    <t xml:space="preserve">СИНЕРГОН ХОЛДИНГ АД </t>
  </si>
  <si>
    <t xml:space="preserve">ПРОУЧВАНЕ И ДОБИВ НА НЕФТ И ГАЗ ЕАД </t>
  </si>
  <si>
    <t xml:space="preserve">ТОПЛИВО АД </t>
  </si>
  <si>
    <t xml:space="preserve">ОРГАХИМ АД </t>
  </si>
  <si>
    <t xml:space="preserve">СОФАРМА АД </t>
  </si>
  <si>
    <t xml:space="preserve">СВ. СВ. КОНСТАНТИН И ЕЛЕНА ХОЛДИНГ АД </t>
  </si>
  <si>
    <t xml:space="preserve">ХИМИМПОРТ АД </t>
  </si>
  <si>
    <t xml:space="preserve">МОНБАТ АД </t>
  </si>
  <si>
    <t xml:space="preserve">КАУЧУК АД </t>
  </si>
  <si>
    <t xml:space="preserve">ЕВРОХОЛД БЪЛГАРИЯ АД </t>
  </si>
  <si>
    <t xml:space="preserve">ФЕЪРПЛЕЙ ИНТЕРНЕШЪНЪЛ </t>
  </si>
  <si>
    <t xml:space="preserve">БАЛКАНСТРОЙ - АД </t>
  </si>
  <si>
    <t xml:space="preserve">АЙБИЛД АД </t>
  </si>
  <si>
    <t xml:space="preserve">ЕТАП-АДРЕСС АД </t>
  </si>
  <si>
    <t xml:space="preserve">Б.Л.ЛИЗИНГ АД </t>
  </si>
  <si>
    <t xml:space="preserve">РОЯЛ ПАТЕЙТОС АД </t>
  </si>
  <si>
    <t xml:space="preserve">ТИ БИ АЙ ЛИЗИНГ АД </t>
  </si>
  <si>
    <t>BG2100006076</t>
  </si>
  <si>
    <t xml:space="preserve">                  /Силвия Дончева/</t>
  </si>
  <si>
    <t>КОРПОРАТИВНА ТЪРГОВСКА БАНКА АД</t>
  </si>
  <si>
    <t>ПЪРВА ИНВСТИЦИОННА БАНКА АД</t>
  </si>
  <si>
    <t>BG1100106050</t>
  </si>
  <si>
    <t xml:space="preserve">ТИ БИ АЙ КРЕДИТ-5 ЕАД </t>
  </si>
  <si>
    <t xml:space="preserve">ТИ БИ АЙ КРЕДИТ-4 ЕАД </t>
  </si>
  <si>
    <t>ЕВРОЛИЙЗ АУТО АД</t>
  </si>
  <si>
    <t>BG2100008072</t>
  </si>
  <si>
    <t>/Янко Николов/</t>
  </si>
  <si>
    <t>BG1100129052</t>
  </si>
  <si>
    <t xml:space="preserve">Изп.директор </t>
  </si>
  <si>
    <t>Изп.директор :</t>
  </si>
  <si>
    <t>Отчетен период: 01/01/2007 - 31/12/2007</t>
  </si>
  <si>
    <t>Дата: 31.01.2008</t>
  </si>
  <si>
    <t>ЗЪРНЕНИ ХРАНИ БЪЛГАРИЯ АД</t>
  </si>
  <si>
    <t>БЪЛГАРСКА РОЗА СЕВТОПОЛИС-БЛОКИРАНИ</t>
  </si>
  <si>
    <t>ИНДУСТРИАЛЕН ХОЛДИНГ БЪЛГАРИЯ АД-ПРАВА</t>
  </si>
  <si>
    <t>Transgaz S.A.-blocked</t>
  </si>
  <si>
    <t>BG1100109070</t>
  </si>
  <si>
    <t>BG4000027079</t>
  </si>
  <si>
    <t>BG4000028077</t>
  </si>
  <si>
    <t>ROTGNTACNOR8</t>
  </si>
  <si>
    <t>ЕВРОХОЛД БЪЛГАРИЯ АД</t>
  </si>
  <si>
    <t>BG2100030076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</si>
</sst>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_-* #,##0.0\ _л_в_-;\-* #,##0.0\ _л_в_-;_-* &quot;-&quot;??\ _л_в_-;_-@_-"/>
    <numFmt numFmtId="166" formatCode="_-* #,##0.000\ _л_в_-;\-* #,##0.000\ _л_в_-;_-* &quot;-&quot;??\ _л_в_-;_-@_-"/>
    <numFmt numFmtId="167" formatCode="_-* #,##0.0000\ _л_в_-;\-* #,##0.0000\ _л_в_-;_-* &quot;-&quot;??\ _л_в_-;_-@_-"/>
    <numFmt numFmtId="168" formatCode="_-* #,##0.00000\ _л_в_-;\-* #,##0.00000\ _л_в_-;_-* &quot;-&quot;??\ _л_в_-;_-@_-"/>
    <numFmt numFmtId="169" formatCode="_-* #,##0.000000\ _л_в_-;\-* #,##0.000000\ _л_в_-;_-* &quot;-&quot;??\ _л_в_-;_-@_-"/>
    <numFmt numFmtId="170" formatCode="_-* #,##0\ _л_в_-;\-* #,##0\ _л_в_-;_-* &quot;-&quot;??\ _л_в_-;_-@_-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-* #,##0.0\ _л_в_-;\-* #,##0.0\ _л_в_-;_-* &quot;-&quot;\ _л_в_-;_-@_-"/>
    <numFmt numFmtId="178" formatCode="_-* #,##0.00\ _л_в_-;\-* #,##0.00\ _л_в_-;_-* &quot;-&quot;\ _л_в_-;_-@_-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9"/>
      <name val="Times New Roman"/>
      <family val="1"/>
    </font>
    <font>
      <sz val="7.5"/>
      <color indexed="9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49" fontId="1" fillId="0" borderId="1" xfId="24" applyNumberFormat="1" applyFont="1" applyBorder="1" applyAlignment="1" applyProtection="1">
      <alignment horizontal="center" vertical="center" wrapText="1"/>
      <protection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3" fillId="0" borderId="0" xfId="24" applyFont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" vertical="center" wrapText="1"/>
      <protection locked="0"/>
    </xf>
    <xf numFmtId="0" fontId="1" fillId="0" borderId="0" xfId="25" applyFont="1" applyAlignment="1" applyProtection="1">
      <alignment horizontal="center" vertical="center" wrapText="1"/>
      <protection locked="0"/>
    </xf>
    <xf numFmtId="0" fontId="1" fillId="0" borderId="1" xfId="24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24" applyFont="1" applyBorder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wrapText="1"/>
      <protection locked="0"/>
    </xf>
    <xf numFmtId="0" fontId="8" fillId="0" borderId="0" xfId="26" applyFont="1" applyBorder="1" applyProtection="1">
      <alignment/>
      <protection locked="0"/>
    </xf>
    <xf numFmtId="0" fontId="7" fillId="0" borderId="1" xfId="26" applyFont="1" applyBorder="1" applyAlignment="1" applyProtection="1">
      <alignment horizontal="center" vertical="center" wrapText="1"/>
      <protection/>
    </xf>
    <xf numFmtId="0" fontId="7" fillId="0" borderId="1" xfId="26" applyFont="1" applyBorder="1" applyAlignment="1" applyProtection="1">
      <alignment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24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27" applyFont="1" applyFill="1" applyAlignment="1">
      <alignment horizontal="left" vertical="justify" wrapText="1"/>
      <protection/>
    </xf>
    <xf numFmtId="0" fontId="7" fillId="0" borderId="0" xfId="27" applyFont="1" applyFill="1" applyAlignment="1">
      <alignment horizontal="left" vertical="justify"/>
      <protection/>
    </xf>
    <xf numFmtId="0" fontId="8" fillId="0" borderId="0" xfId="27" applyFont="1" applyFill="1" applyAlignment="1">
      <alignment horizontal="left" vertical="justify"/>
      <protection/>
    </xf>
    <xf numFmtId="0" fontId="7" fillId="0" borderId="0" xfId="24" applyFont="1" applyFill="1" applyBorder="1" applyAlignment="1" applyProtection="1">
      <alignment horizontal="left" vertical="justify" wrapText="1"/>
      <protection locked="0"/>
    </xf>
    <xf numFmtId="0" fontId="7" fillId="0" borderId="0" xfId="27" applyFont="1" applyFill="1" applyBorder="1" applyAlignment="1" applyProtection="1">
      <alignment horizontal="left" vertical="justify" wrapText="1"/>
      <protection/>
    </xf>
    <xf numFmtId="0" fontId="7" fillId="0" borderId="0" xfId="27" applyFont="1" applyFill="1" applyAlignment="1" applyProtection="1">
      <alignment horizontal="left" vertical="justify"/>
      <protection locked="0"/>
    </xf>
    <xf numFmtId="0" fontId="7" fillId="0" borderId="2" xfId="24" applyFont="1" applyFill="1" applyBorder="1" applyAlignment="1" applyProtection="1">
      <alignment horizontal="left" vertical="justify" wrapText="1"/>
      <protection locked="0"/>
    </xf>
    <xf numFmtId="0" fontId="7" fillId="0" borderId="0" xfId="27" applyFont="1" applyFill="1" applyBorder="1" applyAlignment="1">
      <alignment horizontal="left" vertical="justify" wrapText="1"/>
      <protection/>
    </xf>
    <xf numFmtId="0" fontId="7" fillId="0" borderId="0" xfId="27" applyFont="1" applyFill="1" applyBorder="1" applyAlignment="1" applyProtection="1">
      <alignment horizontal="left" vertical="justify" wrapText="1"/>
      <protection locked="0"/>
    </xf>
    <xf numFmtId="3" fontId="8" fillId="0" borderId="0" xfId="27" applyNumberFormat="1" applyFont="1" applyFill="1" applyBorder="1" applyAlignment="1" applyProtection="1">
      <alignment horizontal="left" vertical="justify"/>
      <protection locked="0"/>
    </xf>
    <xf numFmtId="0" fontId="8" fillId="0" borderId="0" xfId="27" applyFont="1" applyFill="1" applyBorder="1" applyAlignment="1" applyProtection="1">
      <alignment horizontal="left" vertical="justify"/>
      <protection locked="0"/>
    </xf>
    <xf numFmtId="0" fontId="8" fillId="0" borderId="0" xfId="25" applyFont="1" applyAlignment="1" applyProtection="1">
      <alignment wrapText="1"/>
      <protection locked="0"/>
    </xf>
    <xf numFmtId="0" fontId="8" fillId="0" borderId="0" xfId="25" applyFont="1" applyFill="1" applyAlignment="1" applyProtection="1">
      <alignment wrapText="1"/>
      <protection locked="0"/>
    </xf>
    <xf numFmtId="0" fontId="7" fillId="0" borderId="0" xfId="25" applyFont="1" applyBorder="1" applyAlignment="1" applyProtection="1">
      <alignment horizontal="centerContinuous" vertical="center" wrapText="1"/>
      <protection locked="0"/>
    </xf>
    <xf numFmtId="0" fontId="7" fillId="0" borderId="0" xfId="25" applyFont="1" applyFill="1" applyBorder="1" applyAlignment="1" applyProtection="1">
      <alignment horizontal="centerContinuous" vertical="center" wrapText="1"/>
      <protection locked="0"/>
    </xf>
    <xf numFmtId="0" fontId="7" fillId="0" borderId="0" xfId="24" applyFont="1" applyFill="1" applyBorder="1" applyAlignment="1" applyProtection="1">
      <alignment vertical="top" wrapText="1"/>
      <protection locked="0"/>
    </xf>
    <xf numFmtId="0" fontId="7" fillId="0" borderId="0" xfId="25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23" applyFont="1" applyProtection="1">
      <alignment/>
      <protection locked="0"/>
    </xf>
    <xf numFmtId="0" fontId="7" fillId="0" borderId="0" xfId="21" applyFont="1" applyAlignment="1" applyProtection="1">
      <alignment horizontal="centerContinuous"/>
      <protection locked="0"/>
    </xf>
    <xf numFmtId="0" fontId="8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7" fillId="0" borderId="0" xfId="21" applyFont="1" applyAlignment="1" applyProtection="1">
      <alignment horizontal="left" vertical="center" wrapText="1"/>
      <protection locked="0"/>
    </xf>
    <xf numFmtId="1" fontId="8" fillId="0" borderId="0" xfId="21" applyNumberFormat="1" applyFont="1" applyFill="1" applyAlignment="1" applyProtection="1">
      <alignment vertical="center" wrapText="1"/>
      <protection locked="0"/>
    </xf>
    <xf numFmtId="1" fontId="8" fillId="0" borderId="0" xfId="21" applyNumberFormat="1" applyFont="1" applyFill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24" applyFont="1" applyBorder="1" applyAlignment="1" applyProtection="1">
      <alignment vertical="top" wrapText="1"/>
      <protection locked="0"/>
    </xf>
    <xf numFmtId="0" fontId="1" fillId="0" borderId="0" xfId="25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24" applyFont="1" applyFill="1" applyAlignment="1" applyProtection="1">
      <alignment horizontal="left" vertical="justify"/>
      <protection locked="0"/>
    </xf>
    <xf numFmtId="0" fontId="7" fillId="0" borderId="0" xfId="2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24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7" fillId="0" borderId="0" xfId="26" applyFont="1" applyBorder="1" applyAlignment="1" applyProtection="1">
      <alignment horizontal="center" vertical="center" wrapText="1"/>
      <protection/>
    </xf>
    <xf numFmtId="0" fontId="5" fillId="0" borderId="0" xfId="24" applyFont="1" applyAlignment="1" applyProtection="1">
      <alignment vertical="top"/>
      <protection locked="0"/>
    </xf>
    <xf numFmtId="0" fontId="3" fillId="0" borderId="0" xfId="24" applyFont="1" applyAlignment="1" applyProtection="1">
      <alignment vertical="top" wrapText="1"/>
      <protection locked="0"/>
    </xf>
    <xf numFmtId="0" fontId="8" fillId="0" borderId="0" xfId="26" applyFont="1" applyProtection="1">
      <alignment/>
      <protection locked="0"/>
    </xf>
    <xf numFmtId="0" fontId="8" fillId="0" borderId="1" xfId="26" applyFont="1" applyBorder="1" applyProtection="1">
      <alignment/>
      <protection/>
    </xf>
    <xf numFmtId="0" fontId="6" fillId="0" borderId="1" xfId="26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24" applyFont="1" applyFill="1" applyAlignment="1" applyProtection="1">
      <alignment vertical="top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1" xfId="27" applyFont="1" applyFill="1" applyBorder="1" applyAlignment="1">
      <alignment horizontal="center" vertical="center" wrapText="1"/>
      <protection/>
    </xf>
    <xf numFmtId="0" fontId="6" fillId="0" borderId="1" xfId="27" applyFont="1" applyFill="1" applyBorder="1" applyAlignment="1">
      <alignment horizontal="center" vertical="justify" wrapText="1"/>
      <protection/>
    </xf>
    <xf numFmtId="0" fontId="6" fillId="0" borderId="1" xfId="27" applyFont="1" applyFill="1" applyBorder="1" applyAlignment="1">
      <alignment horizontal="left" vertical="justify" wrapText="1"/>
      <protection/>
    </xf>
    <xf numFmtId="0" fontId="5" fillId="0" borderId="1" xfId="27" applyFont="1" applyFill="1" applyBorder="1" applyAlignment="1">
      <alignment horizontal="left" vertical="justify" wrapText="1"/>
      <protection/>
    </xf>
    <xf numFmtId="0" fontId="6" fillId="3" borderId="1" xfId="27" applyFont="1" applyFill="1" applyBorder="1" applyAlignment="1">
      <alignment horizontal="left" vertical="justify" wrapText="1"/>
      <protection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23" applyFont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23" applyFont="1">
      <alignment/>
      <protection/>
    </xf>
    <xf numFmtId="0" fontId="8" fillId="0" borderId="0" xfId="23" applyFont="1" applyFill="1">
      <alignment/>
      <protection/>
    </xf>
    <xf numFmtId="0" fontId="8" fillId="0" borderId="0" xfId="23" applyFont="1" applyFill="1" applyProtection="1">
      <alignment/>
      <protection/>
    </xf>
    <xf numFmtId="0" fontId="8" fillId="0" borderId="0" xfId="23" applyFont="1" applyFill="1" applyAlignment="1" applyProtection="1">
      <alignment horizontal="left" wrapText="1"/>
      <protection/>
    </xf>
    <xf numFmtId="0" fontId="8" fillId="0" borderId="0" xfId="23" applyFont="1" applyFill="1" applyAlignment="1">
      <alignment horizontal="left" wrapText="1"/>
      <protection/>
    </xf>
    <xf numFmtId="0" fontId="8" fillId="0" borderId="0" xfId="23" applyFont="1" applyAlignment="1">
      <alignment horizontal="left" wrapText="1"/>
      <protection/>
    </xf>
    <xf numFmtId="0" fontId="8" fillId="0" borderId="0" xfId="23" applyFont="1" applyFill="1" applyAlignment="1" applyProtection="1">
      <alignment/>
      <protection locked="0"/>
    </xf>
    <xf numFmtId="0" fontId="8" fillId="0" borderId="0" xfId="23" applyFont="1" applyFill="1" applyProtection="1">
      <alignment/>
      <protection locked="0"/>
    </xf>
    <xf numFmtId="0" fontId="7" fillId="0" borderId="0" xfId="23" applyFont="1" applyProtection="1">
      <alignment/>
      <protection locked="0"/>
    </xf>
    <xf numFmtId="0" fontId="8" fillId="0" borderId="0" xfId="23" applyFont="1" applyFill="1" applyAlignment="1">
      <alignment/>
      <protection/>
    </xf>
    <xf numFmtId="0" fontId="8" fillId="0" borderId="0" xfId="23" applyFont="1" applyAlignment="1">
      <alignment/>
      <protection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11" fillId="0" borderId="1" xfId="21" applyFont="1" applyFill="1" applyBorder="1" applyAlignment="1" applyProtection="1">
      <alignment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1" fontId="6" fillId="0" borderId="1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Alignment="1" applyProtection="1">
      <alignment horizontal="center" vertical="center" wrapText="1"/>
      <protection locked="0"/>
    </xf>
    <xf numFmtId="0" fontId="3" fillId="0" borderId="0" xfId="24" applyFont="1" applyFill="1" applyAlignment="1" applyProtection="1">
      <alignment horizontal="right" vertical="top"/>
      <protection locked="0"/>
    </xf>
    <xf numFmtId="0" fontId="5" fillId="0" borderId="0" xfId="24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2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2" fontId="6" fillId="0" borderId="1" xfId="0" applyNumberFormat="1" applyFont="1" applyBorder="1" applyAlignment="1">
      <alignment/>
    </xf>
    <xf numFmtId="14" fontId="6" fillId="0" borderId="0" xfId="24" applyNumberFormat="1" applyFont="1" applyBorder="1" applyAlignment="1" applyProtection="1">
      <alignment horizontal="left" vertical="center" wrapText="1"/>
      <protection locked="0"/>
    </xf>
    <xf numFmtId="14" fontId="6" fillId="0" borderId="0" xfId="24" applyNumberFormat="1" applyFont="1" applyBorder="1" applyAlignment="1" applyProtection="1">
      <alignment vertical="top" wrapText="1"/>
      <protection locked="0"/>
    </xf>
    <xf numFmtId="1" fontId="11" fillId="0" borderId="1" xfId="21" applyNumberFormat="1" applyFont="1" applyFill="1" applyBorder="1" applyAlignment="1" applyProtection="1">
      <alignment vertical="center" wrapText="1"/>
      <protection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43" fontId="5" fillId="0" borderId="1" xfId="15" applyFont="1" applyBorder="1" applyAlignment="1">
      <alignment/>
    </xf>
    <xf numFmtId="43" fontId="6" fillId="0" borderId="1" xfId="15" applyFont="1" applyBorder="1" applyAlignment="1">
      <alignment/>
    </xf>
    <xf numFmtId="43" fontId="6" fillId="0" borderId="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6" fillId="3" borderId="0" xfId="21" applyFont="1" applyFill="1" applyBorder="1" applyAlignment="1" applyProtection="1">
      <alignment horizontal="right"/>
      <protection/>
    </xf>
    <xf numFmtId="1" fontId="6" fillId="0" borderId="0" xfId="21" applyNumberFormat="1" applyFont="1" applyFill="1" applyBorder="1" applyAlignment="1" applyProtection="1">
      <alignment vertical="center" wrapText="1"/>
      <protection/>
    </xf>
    <xf numFmtId="0" fontId="5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14" fontId="6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" fontId="6" fillId="3" borderId="1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Border="1" applyAlignment="1">
      <alignment horizontal="right" vertical="center" wrapText="1"/>
    </xf>
    <xf numFmtId="43" fontId="5" fillId="0" borderId="0" xfId="0" applyNumberFormat="1" applyFont="1" applyAlignment="1">
      <alignment/>
    </xf>
    <xf numFmtId="41" fontId="5" fillId="0" borderId="1" xfId="27" applyNumberFormat="1" applyFont="1" applyFill="1" applyBorder="1" applyAlignment="1" applyProtection="1">
      <alignment horizontal="right" vertical="justify"/>
      <protection/>
    </xf>
    <xf numFmtId="41" fontId="5" fillId="0" borderId="1" xfId="27" applyNumberFormat="1" applyFont="1" applyFill="1" applyBorder="1" applyAlignment="1" applyProtection="1">
      <alignment horizontal="right" vertical="justify"/>
      <protection locked="0"/>
    </xf>
    <xf numFmtId="0" fontId="5" fillId="0" borderId="1" xfId="21" applyFont="1" applyBorder="1" applyAlignment="1" applyProtection="1">
      <alignment horizontal="right" wrapText="1"/>
      <protection/>
    </xf>
    <xf numFmtId="1" fontId="6" fillId="0" borderId="1" xfId="21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1" applyFont="1" applyFill="1" applyBorder="1" applyAlignment="1" applyProtection="1">
      <alignment horizontal="right" vertical="center" wrapText="1"/>
      <protection/>
    </xf>
    <xf numFmtId="1" fontId="6" fillId="0" borderId="1" xfId="21" applyNumberFormat="1" applyFont="1" applyFill="1" applyBorder="1" applyAlignment="1" applyProtection="1">
      <alignment horizontal="right" vertical="center" wrapText="1"/>
      <protection/>
    </xf>
    <xf numFmtId="0" fontId="8" fillId="0" borderId="0" xfId="23" applyFont="1" applyFill="1" applyAlignment="1" applyProtection="1">
      <alignment horizontal="right" wrapText="1"/>
      <protection/>
    </xf>
    <xf numFmtId="0" fontId="8" fillId="0" borderId="0" xfId="23" applyFont="1" applyFill="1" applyAlignment="1">
      <alignment horizontal="right" wrapText="1"/>
      <protection/>
    </xf>
    <xf numFmtId="0" fontId="8" fillId="0" borderId="0" xfId="23" applyFont="1" applyAlignment="1">
      <alignment horizontal="right" wrapText="1"/>
      <protection/>
    </xf>
    <xf numFmtId="1" fontId="5" fillId="0" borderId="1" xfId="21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1" applyNumberFormat="1" applyFont="1" applyFill="1" applyBorder="1" applyAlignment="1" applyProtection="1">
      <alignment horizontal="right" vertical="center" wrapText="1"/>
      <protection/>
    </xf>
    <xf numFmtId="0" fontId="5" fillId="0" borderId="1" xfId="21" applyFont="1" applyFill="1" applyBorder="1" applyAlignment="1" applyProtection="1">
      <alignment horizontal="right" vertical="center" wrapText="1"/>
      <protection/>
    </xf>
    <xf numFmtId="41" fontId="5" fillId="0" borderId="1" xfId="21" applyNumberFormat="1" applyFont="1" applyFill="1" applyBorder="1" applyAlignment="1" applyProtection="1">
      <alignment horizontal="right" vertical="center" wrapText="1"/>
      <protection/>
    </xf>
    <xf numFmtId="41" fontId="5" fillId="0" borderId="1" xfId="0" applyNumberFormat="1" applyFont="1" applyBorder="1" applyAlignment="1">
      <alignment horizontal="right" vertical="top" wrapText="1"/>
    </xf>
    <xf numFmtId="41" fontId="6" fillId="0" borderId="1" xfId="0" applyNumberFormat="1" applyFont="1" applyBorder="1" applyAlignment="1">
      <alignment horizontal="right" vertical="top" wrapText="1"/>
    </xf>
    <xf numFmtId="41" fontId="5" fillId="0" borderId="1" xfId="0" applyNumberFormat="1" applyFont="1" applyBorder="1" applyAlignment="1">
      <alignment horizontal="left" vertical="top" wrapText="1"/>
    </xf>
    <xf numFmtId="1" fontId="18" fillId="0" borderId="0" xfId="0" applyNumberFormat="1" applyFont="1" applyAlignment="1">
      <alignment/>
    </xf>
    <xf numFmtId="0" fontId="1" fillId="0" borderId="0" xfId="27" applyFont="1" applyFill="1" applyAlignment="1">
      <alignment horizontal="center" vertical="justify" wrapText="1"/>
      <protection/>
    </xf>
    <xf numFmtId="0" fontId="6" fillId="0" borderId="1" xfId="0" applyFont="1" applyFill="1" applyBorder="1" applyAlignment="1">
      <alignment horizontal="center" vertical="justify" wrapText="1"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/>
    </xf>
    <xf numFmtId="1" fontId="5" fillId="0" borderId="1" xfId="0" applyNumberFormat="1" applyFont="1" applyFill="1" applyBorder="1" applyAlignment="1">
      <alignment/>
    </xf>
    <xf numFmtId="0" fontId="1" fillId="0" borderId="0" xfId="24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 vertical="top" wrapText="1"/>
    </xf>
    <xf numFmtId="0" fontId="8" fillId="3" borderId="0" xfId="26" applyFont="1" applyFill="1" applyBorder="1" applyAlignment="1" applyProtection="1">
      <alignment horizontal="centerContinuous"/>
      <protection locked="0"/>
    </xf>
    <xf numFmtId="0" fontId="8" fillId="3" borderId="0" xfId="26" applyFont="1" applyFill="1" applyBorder="1" applyProtection="1">
      <alignment/>
      <protection locked="0"/>
    </xf>
    <xf numFmtId="0" fontId="6" fillId="3" borderId="1" xfId="26" applyFont="1" applyFill="1" applyBorder="1" applyAlignment="1" applyProtection="1">
      <alignment horizontal="center" vertical="center" wrapText="1"/>
      <protection/>
    </xf>
    <xf numFmtId="0" fontId="7" fillId="3" borderId="1" xfId="26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7" fillId="3" borderId="0" xfId="26" applyFont="1" applyFill="1" applyAlignment="1" applyProtection="1">
      <alignment horizontal="center"/>
      <protection locked="0"/>
    </xf>
    <xf numFmtId="1" fontId="8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43" fontId="10" fillId="0" borderId="0" xfId="0" applyNumberFormat="1" applyFont="1" applyAlignment="1">
      <alignment/>
    </xf>
    <xf numFmtId="43" fontId="5" fillId="0" borderId="0" xfId="0" applyNumberFormat="1" applyFont="1" applyAlignment="1">
      <alignment wrapText="1"/>
    </xf>
    <xf numFmtId="10" fontId="5" fillId="0" borderId="1" xfId="0" applyNumberFormat="1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left" vertical="top" wrapText="1"/>
    </xf>
    <xf numFmtId="43" fontId="10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5" fillId="3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25" applyFont="1" applyFill="1" applyAlignment="1">
      <alignment horizontal="right" vertical="justify" wrapText="1"/>
      <protection/>
    </xf>
    <xf numFmtId="1" fontId="5" fillId="3" borderId="1" xfId="0" applyNumberFormat="1" applyFont="1" applyFill="1" applyBorder="1" applyAlignment="1">
      <alignment/>
    </xf>
    <xf numFmtId="1" fontId="5" fillId="3" borderId="1" xfId="0" applyNumberFormat="1" applyFont="1" applyFill="1" applyBorder="1" applyAlignment="1">
      <alignment wrapText="1"/>
    </xf>
    <xf numFmtId="3" fontId="8" fillId="0" borderId="1" xfId="26" applyNumberFormat="1" applyFont="1" applyBorder="1" applyAlignment="1" applyProtection="1">
      <alignment vertical="center"/>
      <protection/>
    </xf>
    <xf numFmtId="1" fontId="6" fillId="0" borderId="1" xfId="0" applyNumberFormat="1" applyFont="1" applyBorder="1" applyAlignment="1">
      <alignment horizontal="right" vertical="top"/>
    </xf>
    <xf numFmtId="1" fontId="5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" fontId="10" fillId="0" borderId="0" xfId="0" applyNumberFormat="1" applyFont="1" applyAlignment="1">
      <alignment/>
    </xf>
    <xf numFmtId="4" fontId="7" fillId="0" borderId="1" xfId="26" applyNumberFormat="1" applyFont="1" applyBorder="1" applyAlignment="1" applyProtection="1">
      <alignment vertical="center"/>
      <protection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0" fontId="6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wrapText="1"/>
    </xf>
    <xf numFmtId="0" fontId="21" fillId="3" borderId="1" xfId="22" applyNumberFormat="1" applyFont="1" applyFill="1" applyBorder="1">
      <alignment/>
      <protection/>
    </xf>
    <xf numFmtId="0" fontId="21" fillId="0" borderId="1" xfId="22" applyFont="1" applyFill="1" applyBorder="1" applyAlignment="1">
      <alignment horizontal="left"/>
      <protection/>
    </xf>
    <xf numFmtId="43" fontId="22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0" fontId="10" fillId="0" borderId="1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5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/>
    </xf>
    <xf numFmtId="0" fontId="21" fillId="0" borderId="1" xfId="0" applyFont="1" applyBorder="1" applyAlignment="1">
      <alignment/>
    </xf>
    <xf numFmtId="0" fontId="21" fillId="0" borderId="4" xfId="0" applyFont="1" applyBorder="1" applyAlignment="1">
      <alignment/>
    </xf>
    <xf numFmtId="0" fontId="26" fillId="3" borderId="1" xfId="0" applyNumberFormat="1" applyFont="1" applyFill="1" applyBorder="1" applyAlignment="1">
      <alignment/>
    </xf>
    <xf numFmtId="0" fontId="5" fillId="0" borderId="0" xfId="24" applyFont="1" applyFill="1" applyAlignment="1" applyProtection="1">
      <alignment horizontal="right" vertical="justify"/>
      <protection locked="0"/>
    </xf>
    <xf numFmtId="0" fontId="5" fillId="0" borderId="0" xfId="0" applyFont="1" applyAlignment="1">
      <alignment horizontal="right" vertical="justify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5" xfId="27" applyFont="1" applyFill="1" applyBorder="1" applyAlignment="1">
      <alignment horizontal="center" vertical="center" wrapText="1"/>
      <protection/>
    </xf>
    <xf numFmtId="0" fontId="6" fillId="0" borderId="3" xfId="27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0" fontId="6" fillId="0" borderId="7" xfId="27" applyFont="1" applyFill="1" applyBorder="1" applyAlignment="1">
      <alignment horizontal="center" vertical="justify" wrapText="1"/>
      <protection/>
    </xf>
    <xf numFmtId="0" fontId="6" fillId="0" borderId="3" xfId="27" applyFont="1" applyFill="1" applyBorder="1" applyAlignment="1">
      <alignment horizontal="center" vertical="justify" wrapText="1"/>
      <protection/>
    </xf>
    <xf numFmtId="14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5" fillId="0" borderId="0" xfId="24" applyFont="1" applyAlignment="1" applyProtection="1">
      <alignment horizontal="left" vertical="center" wrapText="1"/>
      <protection locked="0"/>
    </xf>
    <xf numFmtId="0" fontId="1" fillId="0" borderId="0" xfId="24" applyFont="1" applyBorder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24" applyFont="1" applyAlignment="1" applyProtection="1">
      <alignment horizontal="right" vertical="top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5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24" applyFont="1" applyFill="1" applyAlignment="1" applyProtection="1">
      <alignment horizontal="right" vertical="top"/>
      <protection locked="0"/>
    </xf>
    <xf numFmtId="0" fontId="13" fillId="0" borderId="0" xfId="0" applyFont="1" applyAlignment="1">
      <alignment horizontal="right" vertical="center" wrapText="1"/>
    </xf>
    <xf numFmtId="0" fontId="6" fillId="0" borderId="8" xfId="27" applyFont="1" applyFill="1" applyBorder="1" applyAlignment="1">
      <alignment horizontal="center" vertical="center" wrapText="1"/>
      <protection/>
    </xf>
    <xf numFmtId="0" fontId="6" fillId="0" borderId="4" xfId="27" applyFont="1" applyFill="1" applyBorder="1" applyAlignment="1">
      <alignment horizontal="center" vertical="center" wrapText="1"/>
      <protection/>
    </xf>
    <xf numFmtId="0" fontId="6" fillId="0" borderId="7" xfId="27" applyFont="1" applyFill="1" applyBorder="1" applyAlignment="1">
      <alignment horizontal="center" vertical="center" wrapText="1"/>
      <protection/>
    </xf>
    <xf numFmtId="0" fontId="6" fillId="0" borderId="6" xfId="2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6" fillId="0" borderId="7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3" fillId="0" borderId="0" xfId="23" applyFont="1" applyAlignment="1">
      <alignment/>
      <protection/>
    </xf>
    <xf numFmtId="0" fontId="5" fillId="0" borderId="0" xfId="0" applyFont="1" applyAlignment="1">
      <alignment/>
    </xf>
    <xf numFmtId="0" fontId="6" fillId="0" borderId="0" xfId="21" applyFont="1" applyBorder="1" applyAlignment="1" applyProtection="1">
      <alignment vertical="justify" wrapText="1"/>
      <protection locked="0"/>
    </xf>
    <xf numFmtId="0" fontId="5" fillId="0" borderId="0" xfId="0" applyFont="1" applyAlignment="1">
      <alignment vertical="justify" wrapText="1"/>
    </xf>
    <xf numFmtId="0" fontId="5" fillId="0" borderId="0" xfId="24" applyFont="1" applyAlignment="1" applyProtection="1">
      <alignment vertical="top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3" fillId="0" borderId="0" xfId="0" applyFont="1" applyAlignment="1">
      <alignment horizontal="right"/>
    </xf>
    <xf numFmtId="0" fontId="1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NAV PELIKAN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workbookViewId="0" topLeftCell="A46">
      <selection activeCell="B73" sqref="B73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8" width="10.00390625" style="8" bestFit="1" customWidth="1"/>
    <col min="9" max="16384" width="9.140625" style="8" customWidth="1"/>
  </cols>
  <sheetData>
    <row r="1" spans="5:6" ht="12.75">
      <c r="E1" s="349" t="s">
        <v>338</v>
      </c>
      <c r="F1" s="349"/>
    </row>
    <row r="3" spans="1:6" ht="15">
      <c r="A3" s="2"/>
      <c r="B3" s="3"/>
      <c r="C3" s="351" t="s">
        <v>0</v>
      </c>
      <c r="D3" s="351"/>
      <c r="E3" s="4"/>
      <c r="F3" s="4"/>
    </row>
    <row r="4" spans="1:6" ht="15">
      <c r="A4" s="2"/>
      <c r="B4" s="3"/>
      <c r="C4" s="261"/>
      <c r="D4" s="261"/>
      <c r="E4" s="4"/>
      <c r="F4" s="4"/>
    </row>
    <row r="5" spans="1:6" ht="15">
      <c r="A5" s="2"/>
      <c r="B5" s="3"/>
      <c r="C5" s="261"/>
      <c r="D5" s="261"/>
      <c r="E5" s="4"/>
      <c r="F5" s="4"/>
    </row>
    <row r="6" spans="1:6" ht="10.5" customHeight="1">
      <c r="A6" s="5"/>
      <c r="B6" s="3"/>
      <c r="C6" s="3"/>
      <c r="D6" s="3"/>
      <c r="E6" s="4"/>
      <c r="F6" s="4"/>
    </row>
    <row r="7" spans="1:6" ht="14.25">
      <c r="A7" s="352" t="s">
        <v>365</v>
      </c>
      <c r="B7" s="352"/>
      <c r="C7" s="2"/>
      <c r="D7" s="2"/>
      <c r="E7" s="350" t="s">
        <v>364</v>
      </c>
      <c r="F7" s="350"/>
    </row>
    <row r="8" spans="1:6" ht="15">
      <c r="A8" s="207" t="s">
        <v>437</v>
      </c>
      <c r="B8" s="205"/>
      <c r="C8" s="6"/>
      <c r="D8" s="6"/>
      <c r="E8" s="4"/>
      <c r="F8" s="6"/>
    </row>
    <row r="9" spans="1:6" ht="15">
      <c r="A9" s="2"/>
      <c r="B9" s="2"/>
      <c r="C9" s="6"/>
      <c r="D9" s="6"/>
      <c r="E9" s="4"/>
      <c r="F9" s="6"/>
    </row>
    <row r="10" spans="1:6" ht="50.25" customHeight="1">
      <c r="A10" s="7" t="s">
        <v>1</v>
      </c>
      <c r="B10" s="104" t="s">
        <v>2</v>
      </c>
      <c r="C10" s="104" t="s">
        <v>3</v>
      </c>
      <c r="D10" s="1" t="s">
        <v>7</v>
      </c>
      <c r="E10" s="104" t="s">
        <v>4</v>
      </c>
      <c r="F10" s="104" t="s">
        <v>5</v>
      </c>
    </row>
    <row r="11" spans="1:6" ht="14.25">
      <c r="A11" s="7" t="s">
        <v>6</v>
      </c>
      <c r="B11" s="7">
        <v>1</v>
      </c>
      <c r="C11" s="7">
        <v>2</v>
      </c>
      <c r="D11" s="1" t="s">
        <v>6</v>
      </c>
      <c r="E11" s="7">
        <v>1</v>
      </c>
      <c r="F11" s="7">
        <v>2</v>
      </c>
    </row>
    <row r="12" spans="1:6" ht="12.75">
      <c r="A12" s="28" t="s">
        <v>8</v>
      </c>
      <c r="B12" s="10"/>
      <c r="C12" s="10"/>
      <c r="D12" s="12" t="s">
        <v>44</v>
      </c>
      <c r="E12" s="10"/>
      <c r="F12" s="10"/>
    </row>
    <row r="13" spans="1:30" ht="12.75">
      <c r="A13" s="29" t="s">
        <v>45</v>
      </c>
      <c r="B13" s="11"/>
      <c r="C13" s="11"/>
      <c r="D13" s="29" t="s">
        <v>46</v>
      </c>
      <c r="E13" s="75">
        <v>2942930</v>
      </c>
      <c r="F13" s="75">
        <v>3050840</v>
      </c>
      <c r="G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11" t="s">
        <v>47</v>
      </c>
      <c r="B14" s="11"/>
      <c r="C14" s="11"/>
      <c r="D14" s="29" t="s">
        <v>48</v>
      </c>
      <c r="E14" s="11"/>
      <c r="F14" s="11"/>
      <c r="G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28.5" customHeight="1">
      <c r="A15" s="11" t="s">
        <v>49</v>
      </c>
      <c r="B15" s="11"/>
      <c r="C15" s="11"/>
      <c r="D15" s="11" t="s">
        <v>50</v>
      </c>
      <c r="E15" s="257">
        <f>3164582.48-1908006.64</f>
        <v>1256575.84</v>
      </c>
      <c r="F15" s="257">
        <v>1468381.49</v>
      </c>
      <c r="G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25.5">
      <c r="A16" s="11" t="s">
        <v>51</v>
      </c>
      <c r="B16" s="11"/>
      <c r="C16" s="11"/>
      <c r="D16" s="11" t="s">
        <v>52</v>
      </c>
      <c r="E16" s="11"/>
      <c r="F16" s="11"/>
      <c r="G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30" t="s">
        <v>53</v>
      </c>
      <c r="B17" s="11"/>
      <c r="C17" s="11"/>
      <c r="D17" s="11" t="s">
        <v>54</v>
      </c>
      <c r="E17" s="11"/>
      <c r="F17" s="11"/>
      <c r="G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29" t="s">
        <v>55</v>
      </c>
      <c r="B18" s="11"/>
      <c r="C18" s="11"/>
      <c r="D18" s="11" t="s">
        <v>56</v>
      </c>
      <c r="E18" s="11"/>
      <c r="F18" s="11"/>
      <c r="G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1" t="s">
        <v>9</v>
      </c>
      <c r="B19" s="11"/>
      <c r="C19" s="11"/>
      <c r="D19" s="11" t="s">
        <v>57</v>
      </c>
      <c r="E19" s="11"/>
      <c r="F19" s="11"/>
      <c r="G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1" t="s">
        <v>10</v>
      </c>
      <c r="B20" s="257"/>
      <c r="C20" s="257">
        <v>3375</v>
      </c>
      <c r="D20" s="11" t="s">
        <v>20</v>
      </c>
      <c r="E20" s="11"/>
      <c r="F20" s="11"/>
      <c r="G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30" t="s">
        <v>41</v>
      </c>
      <c r="B21" s="258">
        <f>B20</f>
        <v>0</v>
      </c>
      <c r="C21" s="75">
        <v>3375</v>
      </c>
      <c r="D21" s="30" t="s">
        <v>41</v>
      </c>
      <c r="E21" s="258">
        <f>E15+E16+E17</f>
        <v>1256575.84</v>
      </c>
      <c r="F21" s="258">
        <v>1468381.49</v>
      </c>
      <c r="G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75"/>
      <c r="B22" s="11"/>
      <c r="C22" s="11"/>
      <c r="D22" s="29" t="s">
        <v>58</v>
      </c>
      <c r="E22" s="257"/>
      <c r="F22" s="257"/>
      <c r="G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11"/>
      <c r="C23" s="11"/>
      <c r="D23" s="11" t="s">
        <v>59</v>
      </c>
      <c r="E23" s="257">
        <f>E24+E25</f>
        <v>659479.11</v>
      </c>
      <c r="F23" s="257">
        <v>13219.58</v>
      </c>
      <c r="G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11"/>
      <c r="C24" s="11"/>
      <c r="D24" s="11" t="s">
        <v>60</v>
      </c>
      <c r="E24" s="257">
        <v>768830.12</v>
      </c>
      <c r="F24" s="257">
        <v>122570.59</v>
      </c>
      <c r="G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11"/>
      <c r="C25" s="11"/>
      <c r="D25" s="11" t="s">
        <v>61</v>
      </c>
      <c r="E25" s="257">
        <v>-109351.01</v>
      </c>
      <c r="F25" s="257">
        <v>-109351.01</v>
      </c>
      <c r="G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1"/>
      <c r="B26" s="11"/>
      <c r="C26" s="11"/>
      <c r="D26" s="10" t="s">
        <v>62</v>
      </c>
      <c r="E26" s="257">
        <v>1929762.9</v>
      </c>
      <c r="F26" s="257">
        <v>642618.92</v>
      </c>
      <c r="G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11"/>
      <c r="C27" s="11"/>
      <c r="D27" s="30" t="s">
        <v>63</v>
      </c>
      <c r="E27" s="258">
        <f>E23+E26</f>
        <v>2589242.01</v>
      </c>
      <c r="F27" s="258">
        <v>655838.5</v>
      </c>
      <c r="G27" s="9"/>
      <c r="H27" s="31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30" t="s">
        <v>64</v>
      </c>
      <c r="B28" s="258">
        <f>B17+B21</f>
        <v>0</v>
      </c>
      <c r="C28" s="75">
        <v>3375</v>
      </c>
      <c r="D28" s="31" t="s">
        <v>65</v>
      </c>
      <c r="E28" s="258">
        <f>E13+E21+E27</f>
        <v>6788747.85</v>
      </c>
      <c r="F28" s="258">
        <v>5175059.99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11"/>
      <c r="B29" s="257"/>
      <c r="C29" s="11"/>
      <c r="D29" s="11"/>
      <c r="E29" s="257"/>
      <c r="F29" s="257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6" ht="12.75">
      <c r="A30" s="12" t="s">
        <v>66</v>
      </c>
      <c r="B30" s="256"/>
      <c r="C30" s="10"/>
      <c r="D30" s="12" t="s">
        <v>67</v>
      </c>
      <c r="E30" s="256"/>
      <c r="F30" s="256"/>
    </row>
    <row r="31" spans="1:6" ht="25.5">
      <c r="A31" s="32" t="s">
        <v>68</v>
      </c>
      <c r="B31" s="256"/>
      <c r="C31" s="10"/>
      <c r="D31" s="11" t="s">
        <v>69</v>
      </c>
      <c r="E31" s="256"/>
      <c r="F31" s="256"/>
    </row>
    <row r="32" spans="1:6" ht="12.75">
      <c r="A32" s="10" t="s">
        <v>11</v>
      </c>
      <c r="B32" s="256">
        <v>0</v>
      </c>
      <c r="C32" s="256">
        <v>0</v>
      </c>
      <c r="D32" s="32" t="s">
        <v>70</v>
      </c>
      <c r="E32" s="256"/>
      <c r="F32" s="256"/>
    </row>
    <row r="33" spans="1:6" ht="25.5">
      <c r="A33" s="10" t="s">
        <v>12</v>
      </c>
      <c r="B33" s="256">
        <v>408993.67</v>
      </c>
      <c r="C33" s="256">
        <v>276209.44</v>
      </c>
      <c r="D33" s="122" t="s">
        <v>332</v>
      </c>
      <c r="E33" s="256"/>
      <c r="F33" s="256"/>
    </row>
    <row r="34" spans="1:6" ht="25.5">
      <c r="A34" s="10" t="s">
        <v>13</v>
      </c>
      <c r="B34" s="256">
        <v>1729806.09</v>
      </c>
      <c r="C34" s="256">
        <v>1090000</v>
      </c>
      <c r="D34" s="11" t="s">
        <v>334</v>
      </c>
      <c r="E34" s="256">
        <f>E35</f>
        <v>1209.49</v>
      </c>
      <c r="F34" s="256">
        <v>2742.78</v>
      </c>
    </row>
    <row r="35" spans="1:6" ht="12.75">
      <c r="A35" s="10" t="s">
        <v>14</v>
      </c>
      <c r="B35" s="256">
        <v>1113306.09</v>
      </c>
      <c r="C35" s="256">
        <v>490000</v>
      </c>
      <c r="D35" s="11" t="s">
        <v>333</v>
      </c>
      <c r="E35" s="256">
        <v>1209.49</v>
      </c>
      <c r="F35" s="256">
        <v>2742.78</v>
      </c>
    </row>
    <row r="36" spans="1:6" ht="12.75">
      <c r="A36" s="10" t="s">
        <v>15</v>
      </c>
      <c r="B36" s="256"/>
      <c r="C36" s="10"/>
      <c r="D36" s="122" t="s">
        <v>265</v>
      </c>
      <c r="E36" s="256">
        <f>1508.13+1842.2</f>
        <v>3350.33</v>
      </c>
      <c r="F36" s="256">
        <v>14972.78</v>
      </c>
    </row>
    <row r="37" spans="1:6" ht="12.75">
      <c r="A37" s="31" t="s">
        <v>23</v>
      </c>
      <c r="B37" s="259">
        <f>B32+B33+B34+B36</f>
        <v>2138799.7600000002</v>
      </c>
      <c r="C37" s="259">
        <v>1366209.44</v>
      </c>
      <c r="D37" s="122" t="s">
        <v>335</v>
      </c>
      <c r="E37" s="260">
        <v>785.9</v>
      </c>
      <c r="F37" s="260"/>
    </row>
    <row r="38" spans="1:6" ht="12.75">
      <c r="A38" s="32" t="s">
        <v>71</v>
      </c>
      <c r="B38" s="256"/>
      <c r="C38" s="10"/>
      <c r="D38" s="122" t="s">
        <v>336</v>
      </c>
      <c r="E38" s="260"/>
      <c r="F38" s="260"/>
    </row>
    <row r="39" spans="1:6" ht="25.5">
      <c r="A39" s="10" t="s">
        <v>16</v>
      </c>
      <c r="B39" s="256">
        <f>SUM(B40:B41)</f>
        <v>4576260.4399999995</v>
      </c>
      <c r="C39" s="256">
        <v>3760684.5</v>
      </c>
      <c r="D39" s="122" t="s">
        <v>337</v>
      </c>
      <c r="E39" s="260">
        <v>173.09</v>
      </c>
      <c r="F39" s="260"/>
    </row>
    <row r="40" spans="1:6" ht="12.75">
      <c r="A40" s="10" t="s">
        <v>17</v>
      </c>
      <c r="B40" s="293">
        <v>3345033.17</v>
      </c>
      <c r="C40" s="293">
        <v>2542586.98</v>
      </c>
      <c r="D40" s="122" t="s">
        <v>379</v>
      </c>
      <c r="E40" s="256">
        <f>27018.01+53043.11</f>
        <v>80061.12</v>
      </c>
      <c r="F40" s="256">
        <v>2269.27</v>
      </c>
    </row>
    <row r="41" spans="1:8" ht="12.75">
      <c r="A41" s="10" t="s">
        <v>19</v>
      </c>
      <c r="B41" s="293">
        <v>1231227.27</v>
      </c>
      <c r="C41" s="293">
        <v>1218097.52</v>
      </c>
      <c r="D41" s="31" t="s">
        <v>23</v>
      </c>
      <c r="E41" s="259">
        <f>E33+E34+E36+E37+E38+E39+E40</f>
        <v>85579.93</v>
      </c>
      <c r="F41" s="259">
        <v>19984.83</v>
      </c>
      <c r="G41" s="233"/>
      <c r="H41" s="233"/>
    </row>
    <row r="42" spans="1:6" ht="12.75">
      <c r="A42" s="10" t="s">
        <v>18</v>
      </c>
      <c r="B42" s="256"/>
      <c r="C42" s="10"/>
      <c r="D42" s="31" t="s">
        <v>377</v>
      </c>
      <c r="E42" s="259"/>
      <c r="F42" s="256"/>
    </row>
    <row r="43" spans="1:6" ht="12.75">
      <c r="A43" s="10" t="s">
        <v>20</v>
      </c>
      <c r="B43" s="256"/>
      <c r="C43" s="10"/>
      <c r="D43" s="122"/>
      <c r="E43" s="256"/>
      <c r="F43" s="256"/>
    </row>
    <row r="44" spans="1:6" ht="12.75">
      <c r="A44" s="10" t="s">
        <v>21</v>
      </c>
      <c r="B44" s="256"/>
      <c r="C44" s="10"/>
      <c r="D44" s="122"/>
      <c r="E44" s="256"/>
      <c r="F44" s="256"/>
    </row>
    <row r="45" spans="1:6" ht="12.75">
      <c r="A45" s="10" t="s">
        <v>17</v>
      </c>
      <c r="B45" s="256"/>
      <c r="C45" s="10"/>
      <c r="D45" s="122"/>
      <c r="E45" s="256"/>
      <c r="F45" s="256"/>
    </row>
    <row r="46" spans="1:6" ht="12.75">
      <c r="A46" s="10" t="s">
        <v>19</v>
      </c>
      <c r="B46" s="256"/>
      <c r="C46" s="10"/>
      <c r="D46" s="10"/>
      <c r="E46" s="256"/>
      <c r="F46" s="256"/>
    </row>
    <row r="47" spans="1:6" ht="12.75">
      <c r="A47" s="10" t="s">
        <v>20</v>
      </c>
      <c r="B47" s="256"/>
      <c r="C47" s="10"/>
      <c r="D47" s="10"/>
      <c r="E47" s="256"/>
      <c r="F47" s="256"/>
    </row>
    <row r="48" spans="1:6" ht="12.75">
      <c r="A48" s="10" t="s">
        <v>22</v>
      </c>
      <c r="B48" s="256"/>
      <c r="C48" s="10"/>
      <c r="D48" s="10"/>
      <c r="E48" s="256"/>
      <c r="F48" s="256"/>
    </row>
    <row r="49" spans="1:6" ht="12.75">
      <c r="A49" s="31" t="s">
        <v>24</v>
      </c>
      <c r="B49" s="259">
        <f>B39</f>
        <v>4576260.4399999995</v>
      </c>
      <c r="C49" s="259">
        <v>3760684.5</v>
      </c>
      <c r="D49" s="10"/>
      <c r="E49" s="256"/>
      <c r="F49" s="10"/>
    </row>
    <row r="50" spans="1:6" ht="12.75">
      <c r="A50" s="32" t="s">
        <v>72</v>
      </c>
      <c r="B50" s="256"/>
      <c r="C50" s="10"/>
      <c r="D50" s="11"/>
      <c r="E50" s="256"/>
      <c r="F50" s="10"/>
    </row>
    <row r="51" spans="1:6" s="9" customFormat="1" ht="12.75">
      <c r="A51" s="11" t="s">
        <v>25</v>
      </c>
      <c r="B51" s="257"/>
      <c r="C51" s="11"/>
      <c r="D51" s="11"/>
      <c r="E51" s="257"/>
      <c r="F51" s="11"/>
    </row>
    <row r="52" spans="1:6" s="9" customFormat="1" ht="12.75">
      <c r="A52" s="11" t="s">
        <v>236</v>
      </c>
      <c r="B52" s="294">
        <f>47676.7+687.5+74030+1606.6+35097.65+169.29</f>
        <v>159267.74000000002</v>
      </c>
      <c r="C52" s="294">
        <v>64775.6</v>
      </c>
      <c r="D52" s="11"/>
      <c r="E52" s="257"/>
      <c r="F52" s="11"/>
    </row>
    <row r="53" spans="1:6" s="9" customFormat="1" ht="12.75">
      <c r="A53" s="30" t="s">
        <v>26</v>
      </c>
      <c r="B53" s="258">
        <f>B52+B51</f>
        <v>159267.74000000002</v>
      </c>
      <c r="C53" s="75">
        <v>64775.6</v>
      </c>
      <c r="D53" s="31"/>
      <c r="E53" s="257"/>
      <c r="F53" s="11"/>
    </row>
    <row r="54" spans="1:6" s="9" customFormat="1" ht="12.75">
      <c r="A54" s="29" t="s">
        <v>73</v>
      </c>
      <c r="B54" s="258"/>
      <c r="C54" s="11">
        <v>0</v>
      </c>
      <c r="E54" s="257"/>
      <c r="F54" s="11"/>
    </row>
    <row r="55" spans="1:6" s="9" customFormat="1" ht="12.75">
      <c r="A55" s="30" t="s">
        <v>74</v>
      </c>
      <c r="B55" s="258">
        <f>B37+B49+B53+B54</f>
        <v>6874327.9399999995</v>
      </c>
      <c r="C55" s="258">
        <v>5191669.54</v>
      </c>
      <c r="D55" s="31" t="s">
        <v>74</v>
      </c>
      <c r="E55" s="258">
        <f>E41+E42</f>
        <v>85579.93</v>
      </c>
      <c r="F55" s="258">
        <v>19984.83</v>
      </c>
    </row>
    <row r="56" spans="1:6" s="9" customFormat="1" ht="12.75">
      <c r="A56" s="11"/>
      <c r="B56" s="257"/>
      <c r="C56" s="257"/>
      <c r="D56" s="30"/>
      <c r="E56" s="257"/>
      <c r="F56" s="11"/>
    </row>
    <row r="57" spans="1:6" s="9" customFormat="1" ht="12.75">
      <c r="A57" s="30" t="s">
        <v>76</v>
      </c>
      <c r="B57" s="258">
        <f>B55+B28</f>
        <v>6874327.9399999995</v>
      </c>
      <c r="C57" s="258">
        <v>5195044.54</v>
      </c>
      <c r="D57" s="30" t="s">
        <v>75</v>
      </c>
      <c r="E57" s="258">
        <f>E55+E28</f>
        <v>6874327.779999999</v>
      </c>
      <c r="F57" s="258">
        <v>5195044.82</v>
      </c>
    </row>
    <row r="58" spans="1:6" s="9" customFormat="1" ht="12.75">
      <c r="A58" s="289"/>
      <c r="B58" s="290"/>
      <c r="C58" s="291"/>
      <c r="D58" s="289"/>
      <c r="E58" s="290"/>
      <c r="F58" s="291"/>
    </row>
    <row r="59" spans="1:6" s="9" customFormat="1" ht="12.75">
      <c r="A59" s="289"/>
      <c r="B59" s="290"/>
      <c r="C59" s="291"/>
      <c r="D59" s="289"/>
      <c r="E59" s="290"/>
      <c r="F59" s="291"/>
    </row>
    <row r="60" spans="1:6" s="9" customFormat="1" ht="12.75">
      <c r="A60" s="289"/>
      <c r="B60" s="290"/>
      <c r="C60" s="291"/>
      <c r="D60" s="289"/>
      <c r="E60" s="290"/>
      <c r="F60" s="291"/>
    </row>
    <row r="61" s="9" customFormat="1" ht="12.75"/>
    <row r="62" s="9" customFormat="1" ht="12.75"/>
    <row r="63" spans="1:5" s="9" customFormat="1" ht="12.75">
      <c r="A63" s="9" t="s">
        <v>438</v>
      </c>
      <c r="B63" s="348" t="s">
        <v>378</v>
      </c>
      <c r="C63" s="348"/>
      <c r="D63" s="347" t="s">
        <v>435</v>
      </c>
      <c r="E63" s="347"/>
    </row>
    <row r="64" spans="3:6" ht="12.75">
      <c r="C64" s="348" t="s">
        <v>402</v>
      </c>
      <c r="D64" s="348"/>
      <c r="E64" s="347" t="s">
        <v>433</v>
      </c>
      <c r="F64" s="347"/>
    </row>
    <row r="66" spans="4:5" ht="12.75">
      <c r="D66" s="347"/>
      <c r="E66" s="347"/>
    </row>
  </sheetData>
  <mergeCells count="9">
    <mergeCell ref="D66:E66"/>
    <mergeCell ref="E64:F64"/>
    <mergeCell ref="C64:D64"/>
    <mergeCell ref="E1:F1"/>
    <mergeCell ref="E7:F7"/>
    <mergeCell ref="C3:D3"/>
    <mergeCell ref="B63:C63"/>
    <mergeCell ref="D63:E63"/>
    <mergeCell ref="A7:B7"/>
  </mergeCells>
  <printOptions/>
  <pageMargins left="0.3937007874015748" right="0" top="0.984251968503937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28">
      <selection activeCell="D50" sqref="D50:F52"/>
    </sheetView>
  </sheetViews>
  <sheetFormatPr defaultColWidth="9.140625" defaultRowHeight="12.75"/>
  <cols>
    <col min="1" max="1" width="34.8515625" style="8" customWidth="1"/>
    <col min="2" max="2" width="10.00390625" style="8" bestFit="1" customWidth="1"/>
    <col min="3" max="3" width="9.140625" style="94" customWidth="1"/>
    <col min="4" max="4" width="33.57421875" style="8" customWidth="1"/>
    <col min="5" max="5" width="9.140625" style="8" customWidth="1"/>
    <col min="6" max="6" width="9.140625" style="94" customWidth="1"/>
    <col min="7" max="16384" width="9.140625" style="8" customWidth="1"/>
  </cols>
  <sheetData>
    <row r="1" spans="5:6" ht="25.5" customHeight="1">
      <c r="E1" s="355" t="s">
        <v>350</v>
      </c>
      <c r="F1" s="355"/>
    </row>
    <row r="2" spans="5:6" ht="12.75">
      <c r="E2" s="51"/>
      <c r="F2" s="270"/>
    </row>
    <row r="3" spans="1:6" ht="12.75" customHeight="1">
      <c r="A3" s="52"/>
      <c r="C3" s="357" t="s">
        <v>27</v>
      </c>
      <c r="D3" s="357"/>
      <c r="E3" s="51"/>
      <c r="F3" s="270"/>
    </row>
    <row r="4" spans="5:6" ht="12.75">
      <c r="E4" s="51"/>
      <c r="F4" s="270"/>
    </row>
    <row r="5" spans="5:6" ht="12.75">
      <c r="E5" s="51"/>
      <c r="F5" s="270"/>
    </row>
    <row r="6" spans="5:6" ht="12.75">
      <c r="E6" s="51"/>
      <c r="F6" s="270"/>
    </row>
    <row r="7" spans="1:6" ht="12.75">
      <c r="A7" s="356" t="s">
        <v>366</v>
      </c>
      <c r="B7" s="356"/>
      <c r="E7" s="51"/>
      <c r="F7" s="270"/>
    </row>
    <row r="8" spans="1:6" ht="25.5">
      <c r="A8" s="208" t="str">
        <f>'справка № 1ИД-БАЛАНС'!A8</f>
        <v>Отчетен период: 01/01/2007 - 31/12/2007</v>
      </c>
      <c r="B8" s="14"/>
      <c r="C8" s="263"/>
      <c r="D8" s="358" t="s">
        <v>369</v>
      </c>
      <c r="E8" s="358"/>
      <c r="F8" s="358"/>
    </row>
    <row r="9" spans="1:7" ht="12.75">
      <c r="A9" s="123"/>
      <c r="B9" s="16"/>
      <c r="C9" s="264"/>
      <c r="D9" s="15"/>
      <c r="E9" s="126"/>
      <c r="F9" s="271" t="s">
        <v>126</v>
      </c>
      <c r="G9" s="54"/>
    </row>
    <row r="10" spans="1:7" ht="25.5">
      <c r="A10" s="128" t="s">
        <v>28</v>
      </c>
      <c r="B10" s="128" t="s">
        <v>2</v>
      </c>
      <c r="C10" s="265" t="s">
        <v>5</v>
      </c>
      <c r="D10" s="128" t="s">
        <v>29</v>
      </c>
      <c r="E10" s="128" t="s">
        <v>2</v>
      </c>
      <c r="F10" s="265" t="s">
        <v>5</v>
      </c>
      <c r="G10" s="54"/>
    </row>
    <row r="11" spans="1:7" ht="12.75">
      <c r="A11" s="17" t="s">
        <v>6</v>
      </c>
      <c r="B11" s="17">
        <v>1</v>
      </c>
      <c r="C11" s="266">
        <v>2</v>
      </c>
      <c r="D11" s="17" t="s">
        <v>6</v>
      </c>
      <c r="E11" s="17">
        <v>1</v>
      </c>
      <c r="F11" s="266">
        <v>2</v>
      </c>
      <c r="G11" s="54"/>
    </row>
    <row r="12" spans="1:7" ht="18" customHeight="1">
      <c r="A12" s="18" t="s">
        <v>30</v>
      </c>
      <c r="B12" s="310"/>
      <c r="C12" s="295"/>
      <c r="D12" s="18" t="s">
        <v>31</v>
      </c>
      <c r="E12" s="127"/>
      <c r="F12" s="127"/>
      <c r="G12" s="54"/>
    </row>
    <row r="13" spans="1:7" s="20" customFormat="1" ht="12">
      <c r="A13" s="23" t="s">
        <v>32</v>
      </c>
      <c r="B13" s="311"/>
      <c r="C13" s="24"/>
      <c r="D13" s="23" t="s">
        <v>77</v>
      </c>
      <c r="E13" s="24"/>
      <c r="F13" s="24"/>
      <c r="G13" s="19"/>
    </row>
    <row r="14" spans="1:7" s="22" customFormat="1" ht="12">
      <c r="A14" s="25" t="s">
        <v>33</v>
      </c>
      <c r="B14" s="312"/>
      <c r="C14" s="25"/>
      <c r="D14" s="25" t="s">
        <v>78</v>
      </c>
      <c r="E14" s="272">
        <v>40189.55</v>
      </c>
      <c r="F14" s="25">
        <v>16213.49</v>
      </c>
      <c r="G14" s="21"/>
    </row>
    <row r="15" spans="1:7" s="22" customFormat="1" ht="23.25" customHeight="1">
      <c r="A15" s="25" t="s">
        <v>349</v>
      </c>
      <c r="B15" s="313">
        <f>126528.61+B16</f>
        <v>5676259.930000001</v>
      </c>
      <c r="C15" s="313">
        <v>2360530.49</v>
      </c>
      <c r="D15" s="25" t="s">
        <v>79</v>
      </c>
      <c r="E15" s="272">
        <f>43708.48+E16</f>
        <v>7696435.61</v>
      </c>
      <c r="F15" s="25">
        <v>3133663.88</v>
      </c>
      <c r="G15" s="21"/>
    </row>
    <row r="16" spans="1:7" s="22" customFormat="1" ht="30" customHeight="1">
      <c r="A16" s="25" t="s">
        <v>34</v>
      </c>
      <c r="B16" s="313">
        <v>5549731.32</v>
      </c>
      <c r="C16" s="313">
        <v>2339337.14</v>
      </c>
      <c r="D16" s="25" t="s">
        <v>80</v>
      </c>
      <c r="E16" s="272">
        <v>7652727.13</v>
      </c>
      <c r="F16" s="25">
        <v>2841569.06</v>
      </c>
      <c r="G16" s="21"/>
    </row>
    <row r="17" spans="1:7" s="22" customFormat="1" ht="24">
      <c r="A17" s="25" t="s">
        <v>81</v>
      </c>
      <c r="B17" s="313">
        <f>1890+1299.82</f>
        <v>3189.8199999999997</v>
      </c>
      <c r="C17" s="313">
        <v>23</v>
      </c>
      <c r="D17" s="25" t="s">
        <v>237</v>
      </c>
      <c r="E17" s="272"/>
      <c r="F17" s="25"/>
      <c r="G17" s="21"/>
    </row>
    <row r="18" spans="1:7" s="22" customFormat="1" ht="12">
      <c r="A18" s="25" t="s">
        <v>35</v>
      </c>
      <c r="B18" s="313">
        <v>766.92</v>
      </c>
      <c r="C18" s="313">
        <v>915</v>
      </c>
      <c r="D18" s="33" t="s">
        <v>82</v>
      </c>
      <c r="E18" s="272">
        <v>188963.68</v>
      </c>
      <c r="F18" s="25">
        <v>115594.64</v>
      </c>
      <c r="G18" s="21"/>
    </row>
    <row r="19" spans="1:6" s="22" customFormat="1" ht="12">
      <c r="A19" s="26" t="s">
        <v>36</v>
      </c>
      <c r="B19" s="314">
        <f>B15+B17+B18</f>
        <v>5680216.670000001</v>
      </c>
      <c r="C19" s="314">
        <v>2361468.49</v>
      </c>
      <c r="D19" s="25" t="s">
        <v>40</v>
      </c>
      <c r="E19" s="272"/>
      <c r="F19" s="25"/>
    </row>
    <row r="20" spans="1:6" s="22" customFormat="1" ht="12">
      <c r="A20" s="25"/>
      <c r="B20" s="313"/>
      <c r="C20" s="25"/>
      <c r="D20" s="26" t="s">
        <v>36</v>
      </c>
      <c r="E20" s="273">
        <f>E14+E15+E18</f>
        <v>7925588.84</v>
      </c>
      <c r="F20" s="273">
        <v>3265472.01</v>
      </c>
    </row>
    <row r="21" spans="1:6" s="22" customFormat="1" ht="12">
      <c r="A21" s="27" t="s">
        <v>37</v>
      </c>
      <c r="B21" s="313"/>
      <c r="C21" s="25"/>
      <c r="D21" s="25"/>
      <c r="E21" s="272"/>
      <c r="F21" s="25"/>
    </row>
    <row r="22" spans="1:6" s="22" customFormat="1" ht="12">
      <c r="A22" s="105" t="s">
        <v>238</v>
      </c>
      <c r="B22" s="313"/>
      <c r="C22" s="313"/>
      <c r="D22" s="27" t="s">
        <v>83</v>
      </c>
      <c r="E22" s="272"/>
      <c r="F22" s="25"/>
    </row>
    <row r="23" spans="1:6" s="22" customFormat="1" ht="12">
      <c r="A23" s="25" t="s">
        <v>380</v>
      </c>
      <c r="B23" s="313">
        <v>301248.35</v>
      </c>
      <c r="C23" s="313">
        <v>254892.33</v>
      </c>
      <c r="D23" s="25"/>
      <c r="E23" s="272"/>
      <c r="F23" s="25"/>
    </row>
    <row r="24" spans="1:6" s="22" customFormat="1" ht="12">
      <c r="A24" s="25" t="s">
        <v>38</v>
      </c>
      <c r="B24" s="313">
        <v>3375</v>
      </c>
      <c r="C24" s="313">
        <v>750</v>
      </c>
      <c r="D24" s="27"/>
      <c r="E24" s="272"/>
      <c r="F24" s="25"/>
    </row>
    <row r="25" spans="1:6" s="22" customFormat="1" ht="24">
      <c r="A25" s="25" t="s">
        <v>39</v>
      </c>
      <c r="B25" s="313">
        <f>6975.8+4687.85</f>
        <v>11663.650000000001</v>
      </c>
      <c r="C25" s="313">
        <v>5742.5</v>
      </c>
      <c r="D25" s="25"/>
      <c r="E25" s="272"/>
      <c r="F25" s="25"/>
    </row>
    <row r="26" spans="1:6" s="22" customFormat="1" ht="12">
      <c r="A26" s="25" t="s">
        <v>40</v>
      </c>
      <c r="B26" s="313">
        <v>4.32</v>
      </c>
      <c r="C26" s="25"/>
      <c r="D26" s="26" t="s">
        <v>41</v>
      </c>
      <c r="E26" s="272"/>
      <c r="F26" s="25"/>
    </row>
    <row r="27" spans="1:6" s="22" customFormat="1" ht="12">
      <c r="A27" s="26" t="s">
        <v>41</v>
      </c>
      <c r="B27" s="314">
        <f>B22+B23+B24+B25+B26</f>
        <v>316291.32</v>
      </c>
      <c r="C27" s="314">
        <v>261384.83</v>
      </c>
      <c r="D27" s="26"/>
      <c r="E27" s="272"/>
      <c r="F27" s="25"/>
    </row>
    <row r="28" spans="1:6" s="22" customFormat="1" ht="12">
      <c r="A28" s="26"/>
      <c r="B28" s="313"/>
      <c r="C28" s="313"/>
      <c r="D28" s="27"/>
      <c r="E28" s="272"/>
      <c r="F28" s="25"/>
    </row>
    <row r="29" spans="1:6" s="22" customFormat="1" ht="12.75" customHeight="1">
      <c r="A29" s="27" t="s">
        <v>42</v>
      </c>
      <c r="B29" s="314">
        <f>B19+B27</f>
        <v>5996507.990000001</v>
      </c>
      <c r="C29" s="314">
        <v>2622853.32</v>
      </c>
      <c r="D29" s="27" t="s">
        <v>84</v>
      </c>
      <c r="E29" s="273">
        <f>E20+E26</f>
        <v>7925588.84</v>
      </c>
      <c r="F29" s="273">
        <v>3265472.01</v>
      </c>
    </row>
    <row r="30" spans="1:6" s="22" customFormat="1" ht="13.5" customHeight="1">
      <c r="A30" s="27" t="s">
        <v>43</v>
      </c>
      <c r="B30" s="314">
        <f>E20-B29</f>
        <v>1929080.8499999987</v>
      </c>
      <c r="C30" s="314">
        <v>642618.69</v>
      </c>
      <c r="D30" s="27" t="s">
        <v>85</v>
      </c>
      <c r="E30" s="273"/>
      <c r="F30" s="273"/>
    </row>
    <row r="31" spans="1:6" s="22" customFormat="1" ht="14.25" customHeight="1">
      <c r="A31" s="27" t="s">
        <v>86</v>
      </c>
      <c r="B31" s="313"/>
      <c r="C31" s="25"/>
      <c r="D31" s="27" t="s">
        <v>87</v>
      </c>
      <c r="E31" s="272"/>
      <c r="F31" s="272"/>
    </row>
    <row r="32" spans="1:7" s="22" customFormat="1" ht="13.5" customHeight="1">
      <c r="A32" s="106" t="s">
        <v>339</v>
      </c>
      <c r="B32" s="314">
        <f>B29+B31</f>
        <v>5996507.990000001</v>
      </c>
      <c r="C32" s="314">
        <v>2622853.32</v>
      </c>
      <c r="D32" s="27" t="s">
        <v>363</v>
      </c>
      <c r="E32" s="273">
        <f>E20+E26+E31</f>
        <v>7925588.84</v>
      </c>
      <c r="F32" s="273">
        <v>3265472.01</v>
      </c>
      <c r="G32" s="317"/>
    </row>
    <row r="33" spans="1:6" s="22" customFormat="1" ht="17.25" customHeight="1">
      <c r="A33" s="27" t="s">
        <v>344</v>
      </c>
      <c r="B33" s="314">
        <f>B30</f>
        <v>1929080.8499999987</v>
      </c>
      <c r="C33" s="314">
        <v>642618.69</v>
      </c>
      <c r="D33" s="27" t="s">
        <v>345</v>
      </c>
      <c r="E33" s="273">
        <f>E30</f>
        <v>0</v>
      </c>
      <c r="F33" s="273">
        <v>0</v>
      </c>
    </row>
    <row r="34" spans="1:6" s="22" customFormat="1" ht="15.75" customHeight="1">
      <c r="A34" s="27" t="s">
        <v>340</v>
      </c>
      <c r="B34" s="313"/>
      <c r="C34" s="25"/>
      <c r="D34" s="353"/>
      <c r="E34" s="272"/>
      <c r="F34" s="25"/>
    </row>
    <row r="35" spans="1:6" s="22" customFormat="1" ht="15.75" customHeight="1">
      <c r="A35" s="25" t="s">
        <v>341</v>
      </c>
      <c r="B35" s="313"/>
      <c r="C35" s="25"/>
      <c r="D35" s="354"/>
      <c r="E35" s="272"/>
      <c r="F35" s="25"/>
    </row>
    <row r="36" spans="1:6" s="22" customFormat="1" ht="15.75" customHeight="1">
      <c r="A36" s="25" t="s">
        <v>342</v>
      </c>
      <c r="B36" s="313"/>
      <c r="C36" s="25"/>
      <c r="D36" s="354"/>
      <c r="E36" s="272"/>
      <c r="F36" s="25"/>
    </row>
    <row r="37" spans="1:6" s="22" customFormat="1" ht="15.75" customHeight="1">
      <c r="A37" s="26" t="s">
        <v>343</v>
      </c>
      <c r="B37" s="314">
        <f>B35+B36</f>
        <v>0</v>
      </c>
      <c r="C37" s="314">
        <v>0</v>
      </c>
      <c r="D37" s="354"/>
      <c r="E37" s="272"/>
      <c r="F37" s="25"/>
    </row>
    <row r="38" spans="1:6" s="22" customFormat="1" ht="15" customHeight="1">
      <c r="A38" s="27" t="s">
        <v>347</v>
      </c>
      <c r="B38" s="314">
        <f>B33-B37</f>
        <v>1929080.8499999987</v>
      </c>
      <c r="C38" s="314">
        <v>642618.69</v>
      </c>
      <c r="D38" s="27" t="s">
        <v>348</v>
      </c>
      <c r="E38" s="273">
        <f>E33</f>
        <v>0</v>
      </c>
      <c r="F38" s="273">
        <v>0</v>
      </c>
    </row>
    <row r="39" spans="1:6" s="22" customFormat="1" ht="17.25" customHeight="1">
      <c r="A39" s="106" t="s">
        <v>346</v>
      </c>
      <c r="B39" s="314">
        <f>B32+B37+B38</f>
        <v>7925588.84</v>
      </c>
      <c r="C39" s="314">
        <v>3265472.01</v>
      </c>
      <c r="D39" s="27" t="s">
        <v>88</v>
      </c>
      <c r="E39" s="273">
        <f>E32+E38</f>
        <v>7925588.84</v>
      </c>
      <c r="F39" s="273">
        <v>3265472.01</v>
      </c>
    </row>
    <row r="40" spans="3:6" s="22" customFormat="1" ht="12">
      <c r="C40" s="267"/>
      <c r="F40" s="267"/>
    </row>
    <row r="41" spans="2:6" s="22" customFormat="1" ht="12">
      <c r="B41" s="316"/>
      <c r="C41" s="267"/>
      <c r="F41" s="267"/>
    </row>
    <row r="42" spans="3:6" s="22" customFormat="1" ht="12">
      <c r="C42" s="267"/>
      <c r="F42" s="267"/>
    </row>
    <row r="43" spans="3:6" s="22" customFormat="1" ht="12">
      <c r="C43" s="267"/>
      <c r="F43" s="267"/>
    </row>
    <row r="44" spans="3:6" s="22" customFormat="1" ht="12">
      <c r="C44" s="267"/>
      <c r="F44" s="267"/>
    </row>
    <row r="45" spans="3:6" s="22" customFormat="1" ht="12">
      <c r="C45" s="267"/>
      <c r="F45" s="267"/>
    </row>
    <row r="46" spans="3:6" s="9" customFormat="1" ht="12.75">
      <c r="C46" s="268"/>
      <c r="F46" s="268"/>
    </row>
    <row r="47" spans="1:6" s="9" customFormat="1" ht="12.75">
      <c r="A47" s="9" t="str">
        <f>'справка № 1ИД-БАЛАНС'!A63</f>
        <v>Дата: 31.01.2008</v>
      </c>
      <c r="B47" s="348" t="s">
        <v>378</v>
      </c>
      <c r="C47" s="348"/>
      <c r="D47" s="347" t="s">
        <v>435</v>
      </c>
      <c r="E47" s="347"/>
      <c r="F47" s="268"/>
    </row>
    <row r="48" spans="3:6" ht="12.75">
      <c r="C48" s="348" t="s">
        <v>402</v>
      </c>
      <c r="D48" s="348"/>
      <c r="E48" s="347" t="s">
        <v>433</v>
      </c>
      <c r="F48" s="347"/>
    </row>
    <row r="50" spans="3:6" s="22" customFormat="1" ht="12.75">
      <c r="C50" s="267"/>
      <c r="D50" s="347"/>
      <c r="E50" s="347"/>
      <c r="F50" s="8"/>
    </row>
    <row r="51" spans="1:6" s="22" customFormat="1" ht="12.75">
      <c r="A51" s="20"/>
      <c r="C51" s="267"/>
      <c r="D51" s="8"/>
      <c r="E51" s="8"/>
      <c r="F51" s="8"/>
    </row>
    <row r="52" spans="3:6" s="20" customFormat="1" ht="12.75">
      <c r="C52" s="269"/>
      <c r="D52" s="8"/>
      <c r="E52" s="8"/>
      <c r="F52" s="8"/>
    </row>
    <row r="53" spans="3:6" s="20" customFormat="1" ht="12">
      <c r="C53" s="269"/>
      <c r="F53" s="269"/>
    </row>
    <row r="54" spans="3:6" s="20" customFormat="1" ht="12">
      <c r="C54" s="269"/>
      <c r="F54" s="269"/>
    </row>
    <row r="55" spans="3:6" s="20" customFormat="1" ht="12">
      <c r="C55" s="269"/>
      <c r="F55" s="269"/>
    </row>
    <row r="56" spans="3:6" s="20" customFormat="1" ht="12">
      <c r="C56" s="269"/>
      <c r="F56" s="269"/>
    </row>
    <row r="57" spans="3:6" s="20" customFormat="1" ht="12">
      <c r="C57" s="269"/>
      <c r="F57" s="269"/>
    </row>
    <row r="58" spans="3:6" s="20" customFormat="1" ht="12">
      <c r="C58" s="269"/>
      <c r="F58" s="269"/>
    </row>
    <row r="59" spans="3:6" s="20" customFormat="1" ht="12">
      <c r="C59" s="269"/>
      <c r="F59" s="269"/>
    </row>
    <row r="60" spans="3:6" s="20" customFormat="1" ht="12">
      <c r="C60" s="269"/>
      <c r="F60" s="269"/>
    </row>
    <row r="61" spans="3:6" s="20" customFormat="1" ht="12">
      <c r="C61" s="269"/>
      <c r="F61" s="269"/>
    </row>
    <row r="62" spans="1:6" s="20" customFormat="1" ht="12.75">
      <c r="A62" s="8"/>
      <c r="C62" s="269"/>
      <c r="F62" s="269"/>
    </row>
  </sheetData>
  <mergeCells count="10">
    <mergeCell ref="D50:E50"/>
    <mergeCell ref="B47:C47"/>
    <mergeCell ref="D47:E47"/>
    <mergeCell ref="C48:D48"/>
    <mergeCell ref="E48:F48"/>
    <mergeCell ref="D34:D37"/>
    <mergeCell ref="E1:F1"/>
    <mergeCell ref="A7:B7"/>
    <mergeCell ref="C3:D3"/>
    <mergeCell ref="D8:F8"/>
  </mergeCells>
  <printOptions/>
  <pageMargins left="0" right="0" top="1.1811023622047245" bottom="0" header="0.275590551181102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1">
      <selection activeCell="E52" sqref="E52:G54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00390625" style="8" customWidth="1"/>
    <col min="4" max="4" width="10.5742187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 customHeight="1">
      <c r="A1" s="83"/>
      <c r="B1" s="83"/>
      <c r="C1" s="83"/>
      <c r="D1" s="83"/>
      <c r="E1" s="364" t="s">
        <v>351</v>
      </c>
      <c r="F1" s="364"/>
      <c r="G1" s="364"/>
    </row>
    <row r="2" spans="1:7" ht="12.75">
      <c r="A2" s="45"/>
      <c r="B2" s="45"/>
      <c r="C2" s="46"/>
      <c r="D2" s="46"/>
      <c r="E2" s="83"/>
      <c r="F2" s="83"/>
      <c r="G2" s="83"/>
    </row>
    <row r="3" spans="1:7" ht="15">
      <c r="A3" s="361" t="s">
        <v>155</v>
      </c>
      <c r="B3" s="362"/>
      <c r="C3" s="362"/>
      <c r="D3" s="362"/>
      <c r="E3" s="362"/>
      <c r="F3" s="362"/>
      <c r="G3" s="83"/>
    </row>
    <row r="4" spans="1:7" ht="15">
      <c r="A4" s="79"/>
      <c r="B4" s="129"/>
      <c r="C4" s="129"/>
      <c r="D4" s="129"/>
      <c r="E4" s="129"/>
      <c r="F4" s="129"/>
      <c r="G4" s="83"/>
    </row>
    <row r="5" spans="1:7" ht="15">
      <c r="A5" s="79"/>
      <c r="B5" s="129"/>
      <c r="C5" s="129"/>
      <c r="D5" s="129"/>
      <c r="E5" s="129"/>
      <c r="F5" s="129"/>
      <c r="G5" s="83"/>
    </row>
    <row r="6" spans="1:7" ht="12.75">
      <c r="A6" s="47"/>
      <c r="B6" s="47"/>
      <c r="C6" s="48"/>
      <c r="D6" s="48"/>
      <c r="E6" s="83"/>
      <c r="F6" s="83"/>
      <c r="G6" s="83"/>
    </row>
    <row r="7" spans="1:7" ht="15" customHeight="1">
      <c r="A7" s="78" t="s">
        <v>367</v>
      </c>
      <c r="B7" s="13"/>
      <c r="D7" s="363" t="s">
        <v>364</v>
      </c>
      <c r="E7" s="363"/>
      <c r="F7" s="363"/>
      <c r="G7" s="363"/>
    </row>
    <row r="8" spans="1:7" ht="76.5" customHeight="1">
      <c r="A8" s="208" t="str">
        <f>'справка № 2ИД-ОТЧЕТ ЗА ДОХОДИТЕ'!A8</f>
        <v>Отчетен период: 01/01/2007 - 31/12/2007</v>
      </c>
      <c r="B8" s="13"/>
      <c r="E8" s="130"/>
      <c r="F8" s="130"/>
      <c r="G8" s="83"/>
    </row>
    <row r="9" spans="1:7" ht="12.75">
      <c r="A9" s="78"/>
      <c r="B9" s="13"/>
      <c r="C9" s="49"/>
      <c r="D9" s="50"/>
      <c r="E9" s="83"/>
      <c r="F9" s="83"/>
      <c r="G9" s="131"/>
    </row>
    <row r="10" spans="1:7" ht="12.75">
      <c r="A10" s="78"/>
      <c r="B10" s="13"/>
      <c r="C10" s="49"/>
      <c r="D10" s="50"/>
      <c r="E10" s="83"/>
      <c r="F10" s="83"/>
      <c r="G10" s="132" t="s">
        <v>126</v>
      </c>
    </row>
    <row r="11" spans="1:7" ht="13.5" customHeight="1">
      <c r="A11" s="359" t="s">
        <v>127</v>
      </c>
      <c r="B11" s="359" t="s">
        <v>4</v>
      </c>
      <c r="C11" s="359"/>
      <c r="D11" s="359"/>
      <c r="E11" s="359" t="s">
        <v>5</v>
      </c>
      <c r="F11" s="359"/>
      <c r="G11" s="359"/>
    </row>
    <row r="12" spans="1:7" ht="18" customHeight="1">
      <c r="A12" s="360"/>
      <c r="B12" s="103" t="s">
        <v>128</v>
      </c>
      <c r="C12" s="103" t="s">
        <v>129</v>
      </c>
      <c r="D12" s="103" t="s">
        <v>130</v>
      </c>
      <c r="E12" s="103" t="s">
        <v>128</v>
      </c>
      <c r="F12" s="103" t="s">
        <v>129</v>
      </c>
      <c r="G12" s="103" t="s">
        <v>130</v>
      </c>
    </row>
    <row r="13" spans="1:7" s="61" customFormat="1" ht="15.75" customHeight="1">
      <c r="A13" s="96" t="s">
        <v>6</v>
      </c>
      <c r="B13" s="96">
        <v>1</v>
      </c>
      <c r="C13" s="96">
        <v>2</v>
      </c>
      <c r="D13" s="96">
        <v>3</v>
      </c>
      <c r="E13" s="96">
        <v>4</v>
      </c>
      <c r="F13" s="96">
        <v>5</v>
      </c>
      <c r="G13" s="96">
        <v>6</v>
      </c>
    </row>
    <row r="14" spans="1:7" ht="15.75" customHeight="1">
      <c r="A14" s="107" t="s">
        <v>131</v>
      </c>
      <c r="B14" s="80"/>
      <c r="C14" s="80"/>
      <c r="D14" s="80"/>
      <c r="E14" s="80"/>
      <c r="F14" s="80"/>
      <c r="G14" s="80"/>
    </row>
    <row r="15" spans="1:7" ht="15.75" customHeight="1">
      <c r="A15" s="108" t="s">
        <v>132</v>
      </c>
      <c r="B15" s="285">
        <f>680859.74+2456308.19+269866.86+32.44+1100+11.5+10.48+19321.25+1.8</f>
        <v>3427512.2599999993</v>
      </c>
      <c r="C15" s="285">
        <f>2204764.33+101769.17</f>
        <v>2306533.5</v>
      </c>
      <c r="D15" s="283">
        <f aca="true" t="shared" si="0" ref="D15:D20">B15-C15</f>
        <v>1120978.7599999993</v>
      </c>
      <c r="E15" s="284">
        <v>2270476.86</v>
      </c>
      <c r="F15" s="284">
        <v>2234464.79</v>
      </c>
      <c r="G15" s="284">
        <v>36012.0700000003</v>
      </c>
    </row>
    <row r="16" spans="1:9" ht="15.75" customHeight="1">
      <c r="A16" s="108" t="s">
        <v>133</v>
      </c>
      <c r="B16" s="285"/>
      <c r="C16" s="285"/>
      <c r="D16" s="283">
        <f t="shared" si="0"/>
        <v>0</v>
      </c>
      <c r="E16" s="284"/>
      <c r="F16" s="284"/>
      <c r="G16" s="284">
        <v>0</v>
      </c>
      <c r="I16" s="9"/>
    </row>
    <row r="17" spans="1:9" ht="15.75" customHeight="1">
      <c r="A17" s="109" t="s">
        <v>150</v>
      </c>
      <c r="B17" s="285">
        <f>121516.66+47415.99+62.46-107.05+3800.03+8814.65+46907.1-101.01</f>
        <v>228308.83</v>
      </c>
      <c r="C17" s="285">
        <f>763.79+0.61</f>
        <v>764.4</v>
      </c>
      <c r="D17" s="283">
        <f t="shared" si="0"/>
        <v>227544.43</v>
      </c>
      <c r="E17" s="284">
        <v>90498.92</v>
      </c>
      <c r="F17" s="284"/>
      <c r="G17" s="284">
        <v>90498.92</v>
      </c>
      <c r="I17" s="9"/>
    </row>
    <row r="18" spans="1:9" ht="15.75" customHeight="1">
      <c r="A18" s="108" t="s">
        <v>148</v>
      </c>
      <c r="B18" s="285">
        <f>2874.74+1225+33795.71</f>
        <v>37895.45</v>
      </c>
      <c r="C18" s="285"/>
      <c r="D18" s="283">
        <f t="shared" si="0"/>
        <v>37895.45</v>
      </c>
      <c r="E18" s="284">
        <v>16213.56</v>
      </c>
      <c r="F18" s="284"/>
      <c r="G18" s="284">
        <v>16213.56</v>
      </c>
      <c r="I18" s="9"/>
    </row>
    <row r="19" spans="1:9" ht="15.75" customHeight="1">
      <c r="A19" s="108" t="s">
        <v>135</v>
      </c>
      <c r="B19" s="285"/>
      <c r="C19" s="285"/>
      <c r="D19" s="283">
        <f t="shared" si="0"/>
        <v>0</v>
      </c>
      <c r="E19" s="284"/>
      <c r="F19" s="284"/>
      <c r="G19" s="284">
        <v>0</v>
      </c>
      <c r="I19" s="9"/>
    </row>
    <row r="20" spans="1:9" ht="15.75" customHeight="1">
      <c r="A20" s="108" t="s">
        <v>149</v>
      </c>
      <c r="B20" s="285"/>
      <c r="C20" s="285"/>
      <c r="D20" s="283">
        <f t="shared" si="0"/>
        <v>0</v>
      </c>
      <c r="E20" s="284"/>
      <c r="F20" s="284">
        <v>11.05</v>
      </c>
      <c r="G20" s="284">
        <v>-11.05</v>
      </c>
      <c r="I20" s="9"/>
    </row>
    <row r="21" spans="1:9" ht="27" customHeight="1">
      <c r="A21" s="107" t="s">
        <v>136</v>
      </c>
      <c r="B21" s="288">
        <f>SUM(B15:B20)</f>
        <v>3693716.5399999996</v>
      </c>
      <c r="C21" s="288">
        <f>SUM(C15:C20)</f>
        <v>2307297.9</v>
      </c>
      <c r="D21" s="234">
        <f>SUM(D15:D20)</f>
        <v>1386418.6399999992</v>
      </c>
      <c r="E21" s="230">
        <v>2377189.34</v>
      </c>
      <c r="F21" s="230">
        <v>2234475.84</v>
      </c>
      <c r="G21" s="230">
        <v>142713.5</v>
      </c>
      <c r="I21" s="9"/>
    </row>
    <row r="22" spans="1:9" ht="25.5" customHeight="1">
      <c r="A22" s="110" t="s">
        <v>239</v>
      </c>
      <c r="B22" s="285"/>
      <c r="C22" s="285"/>
      <c r="D22" s="283"/>
      <c r="E22" s="284"/>
      <c r="F22" s="284"/>
      <c r="G22" s="284"/>
      <c r="I22" s="9"/>
    </row>
    <row r="23" spans="1:9" ht="15.75" customHeight="1">
      <c r="A23" s="108" t="s">
        <v>137</v>
      </c>
      <c r="B23" s="285"/>
      <c r="C23" s="285">
        <f>2884.66+366.8+4126.22+20618.27+269661.48</f>
        <v>297657.43</v>
      </c>
      <c r="D23" s="283">
        <f aca="true" t="shared" si="1" ref="D23:D30">B23-C23</f>
        <v>-297657.43</v>
      </c>
      <c r="E23" s="284">
        <v>255.8</v>
      </c>
      <c r="F23" s="284">
        <v>250217.55</v>
      </c>
      <c r="G23" s="284">
        <v>-249961.75</v>
      </c>
      <c r="I23" s="9"/>
    </row>
    <row r="24" spans="1:9" ht="15.75" customHeight="1">
      <c r="A24" s="108" t="s">
        <v>138</v>
      </c>
      <c r="B24" s="285"/>
      <c r="C24" s="285"/>
      <c r="D24" s="283">
        <f t="shared" si="1"/>
        <v>0</v>
      </c>
      <c r="E24" s="284"/>
      <c r="F24" s="284"/>
      <c r="G24" s="284">
        <v>0</v>
      </c>
      <c r="I24" s="9"/>
    </row>
    <row r="25" spans="1:9" ht="15.75" customHeight="1">
      <c r="A25" s="108" t="s">
        <v>150</v>
      </c>
      <c r="B25" s="285"/>
      <c r="C25" s="285"/>
      <c r="D25" s="283">
        <f t="shared" si="1"/>
        <v>0</v>
      </c>
      <c r="E25" s="284"/>
      <c r="F25" s="284"/>
      <c r="G25" s="284">
        <v>0</v>
      </c>
      <c r="I25" s="9"/>
    </row>
    <row r="26" spans="1:9" ht="15.75" customHeight="1">
      <c r="A26" s="108" t="s">
        <v>151</v>
      </c>
      <c r="B26" s="285"/>
      <c r="C26" s="285">
        <f>6076.06+4565.6+20.88+42.13</f>
        <v>10704.669999999998</v>
      </c>
      <c r="D26" s="283">
        <f t="shared" si="1"/>
        <v>-10704.669999999998</v>
      </c>
      <c r="E26" s="284"/>
      <c r="F26" s="284">
        <v>6244.07</v>
      </c>
      <c r="G26" s="284">
        <v>-6244.07</v>
      </c>
      <c r="I26" s="9"/>
    </row>
    <row r="27" spans="1:9" ht="15.75" customHeight="1">
      <c r="A27" s="108" t="s">
        <v>135</v>
      </c>
      <c r="B27" s="285"/>
      <c r="C27" s="285"/>
      <c r="D27" s="283">
        <f t="shared" si="1"/>
        <v>0</v>
      </c>
      <c r="E27" s="284"/>
      <c r="F27" s="284"/>
      <c r="G27" s="284">
        <v>0</v>
      </c>
      <c r="I27" s="9"/>
    </row>
    <row r="28" spans="1:9" ht="15.75" customHeight="1">
      <c r="A28" s="108" t="s">
        <v>139</v>
      </c>
      <c r="B28" s="285"/>
      <c r="C28" s="285"/>
      <c r="D28" s="283">
        <f t="shared" si="1"/>
        <v>0</v>
      </c>
      <c r="E28" s="284"/>
      <c r="F28" s="284"/>
      <c r="G28" s="284">
        <v>0</v>
      </c>
      <c r="I28" s="9"/>
    </row>
    <row r="29" spans="1:9" ht="15.75" customHeight="1">
      <c r="A29" s="108" t="s">
        <v>140</v>
      </c>
      <c r="B29" s="285"/>
      <c r="C29" s="285"/>
      <c r="D29" s="283">
        <f t="shared" si="1"/>
        <v>0</v>
      </c>
      <c r="E29" s="284"/>
      <c r="F29" s="284"/>
      <c r="G29" s="284">
        <v>0</v>
      </c>
      <c r="I29" s="9"/>
    </row>
    <row r="30" spans="1:7" ht="24" customHeight="1">
      <c r="A30" s="108" t="s">
        <v>141</v>
      </c>
      <c r="B30" s="285">
        <f>3640.96</f>
        <v>3640.96</v>
      </c>
      <c r="C30" s="285">
        <v>100.53</v>
      </c>
      <c r="D30" s="283">
        <f t="shared" si="1"/>
        <v>3540.43</v>
      </c>
      <c r="E30" s="284">
        <v>82.64</v>
      </c>
      <c r="F30" s="284">
        <v>515</v>
      </c>
      <c r="G30" s="284">
        <v>-432.36</v>
      </c>
    </row>
    <row r="31" spans="1:7" ht="24.75" customHeight="1">
      <c r="A31" s="107" t="s">
        <v>142</v>
      </c>
      <c r="B31" s="288">
        <f>SUM(B23:B30)</f>
        <v>3640.96</v>
      </c>
      <c r="C31" s="288">
        <f>SUM(C23:C30)</f>
        <v>308462.63</v>
      </c>
      <c r="D31" s="234">
        <f>SUM(D23:D30)</f>
        <v>-304821.67</v>
      </c>
      <c r="E31" s="230">
        <v>338.44</v>
      </c>
      <c r="F31" s="230">
        <v>256976.62</v>
      </c>
      <c r="G31" s="230">
        <v>-256638.18</v>
      </c>
    </row>
    <row r="32" spans="1:7" ht="15.75" customHeight="1">
      <c r="A32" s="107" t="s">
        <v>143</v>
      </c>
      <c r="B32" s="285"/>
      <c r="C32" s="285"/>
      <c r="D32" s="283"/>
      <c r="E32" s="284"/>
      <c r="F32" s="284"/>
      <c r="G32" s="284"/>
    </row>
    <row r="33" spans="1:7" ht="15.75" customHeight="1">
      <c r="A33" s="108" t="s">
        <v>152</v>
      </c>
      <c r="B33" s="285">
        <f>593852.57+829025.5</f>
        <v>1422878.0699999998</v>
      </c>
      <c r="C33" s="285">
        <f>1730885.37+999.35</f>
        <v>1731884.7200000002</v>
      </c>
      <c r="D33" s="283">
        <f aca="true" t="shared" si="2" ref="D33:D38">B33-C33</f>
        <v>-309006.6500000004</v>
      </c>
      <c r="E33" s="284">
        <v>1595571.5</v>
      </c>
      <c r="F33" s="284">
        <v>2285506.22</v>
      </c>
      <c r="G33" s="284">
        <v>-689934.72</v>
      </c>
    </row>
    <row r="34" spans="1:7" ht="15.75" customHeight="1">
      <c r="A34" s="108" t="s">
        <v>153</v>
      </c>
      <c r="B34" s="285"/>
      <c r="C34" s="285"/>
      <c r="D34" s="283">
        <f t="shared" si="2"/>
        <v>0</v>
      </c>
      <c r="E34" s="284"/>
      <c r="F34" s="284"/>
      <c r="G34" s="284">
        <v>0</v>
      </c>
    </row>
    <row r="35" spans="1:7" ht="15.75" customHeight="1">
      <c r="A35" s="108" t="s">
        <v>154</v>
      </c>
      <c r="B35" s="285"/>
      <c r="C35" s="285"/>
      <c r="D35" s="283">
        <f t="shared" si="2"/>
        <v>0</v>
      </c>
      <c r="E35" s="284"/>
      <c r="F35" s="284"/>
      <c r="G35" s="284">
        <v>0</v>
      </c>
    </row>
    <row r="36" spans="1:7" ht="15.75" customHeight="1">
      <c r="A36" s="108" t="s">
        <v>134</v>
      </c>
      <c r="B36" s="285"/>
      <c r="C36" s="285"/>
      <c r="D36" s="283">
        <f t="shared" si="2"/>
        <v>0</v>
      </c>
      <c r="E36" s="284"/>
      <c r="F36" s="284"/>
      <c r="G36" s="284">
        <v>0</v>
      </c>
    </row>
    <row r="37" spans="1:7" ht="15.75" customHeight="1">
      <c r="A37" s="108" t="s">
        <v>135</v>
      </c>
      <c r="B37" s="285"/>
      <c r="C37" s="285"/>
      <c r="D37" s="283">
        <f t="shared" si="2"/>
        <v>0</v>
      </c>
      <c r="E37" s="284"/>
      <c r="F37" s="284"/>
      <c r="G37" s="284">
        <v>0</v>
      </c>
    </row>
    <row r="38" spans="1:7" ht="15.75" customHeight="1">
      <c r="A38" s="108" t="s">
        <v>144</v>
      </c>
      <c r="B38" s="285"/>
      <c r="C38" s="285"/>
      <c r="D38" s="283">
        <f t="shared" si="2"/>
        <v>0</v>
      </c>
      <c r="E38" s="284"/>
      <c r="F38" s="284"/>
      <c r="G38" s="284">
        <v>0</v>
      </c>
    </row>
    <row r="39" spans="1:7" ht="15.75" customHeight="1">
      <c r="A39" s="107" t="s">
        <v>145</v>
      </c>
      <c r="B39" s="230">
        <f>SUM(B33:B38)</f>
        <v>1422878.0699999998</v>
      </c>
      <c r="C39" s="230">
        <f>SUM(C33:C38)</f>
        <v>1731884.7200000002</v>
      </c>
      <c r="D39" s="230">
        <f>SUM(D33:D38)</f>
        <v>-309006.6500000004</v>
      </c>
      <c r="E39" s="230">
        <v>1595571.5</v>
      </c>
      <c r="F39" s="230">
        <v>2285506.22</v>
      </c>
      <c r="G39" s="230">
        <v>-689934.72</v>
      </c>
    </row>
    <row r="40" spans="1:7" ht="15.75" customHeight="1">
      <c r="A40" s="107" t="s">
        <v>146</v>
      </c>
      <c r="B40" s="230">
        <f>B21+B31+B39</f>
        <v>5120235.569999999</v>
      </c>
      <c r="C40" s="230">
        <f>C21+C31+C39</f>
        <v>4347645.25</v>
      </c>
      <c r="D40" s="230">
        <f>D21+D31+D39</f>
        <v>772590.3199999989</v>
      </c>
      <c r="E40" s="230">
        <v>3973099.28</v>
      </c>
      <c r="F40" s="230">
        <v>4776958.68</v>
      </c>
      <c r="G40" s="230">
        <v>-803859.3999999994</v>
      </c>
    </row>
    <row r="41" spans="1:7" ht="15.75" customHeight="1">
      <c r="A41" s="107" t="s">
        <v>147</v>
      </c>
      <c r="B41" s="284"/>
      <c r="C41" s="284"/>
      <c r="D41" s="230">
        <v>1366209.44</v>
      </c>
      <c r="E41" s="284"/>
      <c r="F41" s="284"/>
      <c r="G41" s="230">
        <v>2170068.84</v>
      </c>
    </row>
    <row r="42" spans="1:7" ht="15.75" customHeight="1">
      <c r="A42" s="110" t="s">
        <v>352</v>
      </c>
      <c r="B42" s="284"/>
      <c r="C42" s="284"/>
      <c r="D42" s="288">
        <f>D40+D41</f>
        <v>2138799.759999999</v>
      </c>
      <c r="E42" s="284"/>
      <c r="F42" s="284"/>
      <c r="G42" s="288">
        <v>1366209.44</v>
      </c>
    </row>
    <row r="43" spans="1:7" ht="15.75" customHeight="1">
      <c r="A43" s="108" t="s">
        <v>353</v>
      </c>
      <c r="B43" s="284"/>
      <c r="C43" s="284"/>
      <c r="D43" s="284">
        <v>408994</v>
      </c>
      <c r="E43" s="284"/>
      <c r="F43" s="284"/>
      <c r="G43" s="284">
        <v>276209.44</v>
      </c>
    </row>
    <row r="44" spans="1:7" ht="12.75">
      <c r="A44" s="81"/>
      <c r="B44" s="82"/>
      <c r="C44" s="82"/>
      <c r="D44" s="82"/>
      <c r="E44" s="82"/>
      <c r="F44" s="82"/>
      <c r="G44" s="82"/>
    </row>
    <row r="45" spans="1:7" ht="12.75">
      <c r="A45" s="81"/>
      <c r="B45" s="82"/>
      <c r="C45" s="82"/>
      <c r="D45" s="318"/>
      <c r="E45" s="82"/>
      <c r="F45" s="82"/>
      <c r="G45" s="82"/>
    </row>
    <row r="46" spans="1:7" ht="12.75">
      <c r="A46" s="81"/>
      <c r="B46" s="82"/>
      <c r="C46" s="82"/>
      <c r="D46" s="235"/>
      <c r="E46" s="82"/>
      <c r="F46" s="82"/>
      <c r="G46" s="82"/>
    </row>
    <row r="47" spans="1:7" ht="12.75">
      <c r="A47" s="81"/>
      <c r="B47" s="82"/>
      <c r="C47" s="82"/>
      <c r="D47" s="235"/>
      <c r="E47" s="82"/>
      <c r="F47" s="82"/>
      <c r="G47" s="82"/>
    </row>
    <row r="48" spans="1:7" ht="12.75">
      <c r="A48" s="83"/>
      <c r="B48" s="83"/>
      <c r="C48" s="83"/>
      <c r="D48" s="83"/>
      <c r="E48" s="83"/>
      <c r="F48" s="83"/>
      <c r="G48" s="83"/>
    </row>
    <row r="49" spans="1:6" s="9" customFormat="1" ht="12.75">
      <c r="A49" s="9" t="str">
        <f>'справка № 1ИД-БАЛАНС'!A63</f>
        <v>Дата: 31.01.2008</v>
      </c>
      <c r="B49" s="348" t="s">
        <v>378</v>
      </c>
      <c r="C49" s="348"/>
      <c r="D49" s="51"/>
      <c r="E49" s="347" t="s">
        <v>436</v>
      </c>
      <c r="F49" s="347"/>
    </row>
    <row r="50" spans="3:7" ht="12.75">
      <c r="C50" s="348" t="s">
        <v>402</v>
      </c>
      <c r="D50" s="348"/>
      <c r="E50" s="51"/>
      <c r="F50" s="347" t="s">
        <v>433</v>
      </c>
      <c r="G50" s="347"/>
    </row>
    <row r="52" spans="5:6" ht="12.75">
      <c r="E52" s="347"/>
      <c r="F52" s="347"/>
    </row>
  </sheetData>
  <mergeCells count="11">
    <mergeCell ref="E52:F52"/>
    <mergeCell ref="B49:C49"/>
    <mergeCell ref="C50:D50"/>
    <mergeCell ref="D7:G7"/>
    <mergeCell ref="E1:G1"/>
    <mergeCell ref="E49:F49"/>
    <mergeCell ref="F50:G50"/>
    <mergeCell ref="A11:A12"/>
    <mergeCell ref="A3:F3"/>
    <mergeCell ref="B11:D11"/>
    <mergeCell ref="E11:G11"/>
  </mergeCells>
  <printOptions/>
  <pageMargins left="0.3937007874015748" right="0" top="1.3779527559055118" bottom="0" header="0.35433070866141736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37">
      <selection activeCell="G47" sqref="G47:I49"/>
    </sheetView>
  </sheetViews>
  <sheetFormatPr defaultColWidth="9.140625" defaultRowHeight="12.75"/>
  <cols>
    <col min="1" max="1" width="25.421875" style="133" customWidth="1"/>
    <col min="2" max="2" width="13.421875" style="133" customWidth="1"/>
    <col min="3" max="3" width="12.00390625" style="133" customWidth="1"/>
    <col min="4" max="4" width="10.140625" style="133" customWidth="1"/>
    <col min="5" max="5" width="9.00390625" style="133" customWidth="1"/>
    <col min="6" max="6" width="10.7109375" style="133" customWidth="1"/>
    <col min="7" max="7" width="10.00390625" style="133" customWidth="1"/>
    <col min="8" max="8" width="12.8515625" style="133" customWidth="1"/>
    <col min="9" max="9" width="12.00390625" style="133" customWidth="1"/>
    <col min="10" max="10" width="7.28125" style="133" customWidth="1"/>
    <col min="11" max="11" width="12.00390625" style="133" customWidth="1"/>
    <col min="12" max="12" width="12.00390625" style="8" bestFit="1" customWidth="1"/>
    <col min="13" max="16384" width="9.140625" style="8" customWidth="1"/>
  </cols>
  <sheetData>
    <row r="1" spans="8:11" ht="12.75">
      <c r="H1" s="134"/>
      <c r="I1" s="337" t="s">
        <v>354</v>
      </c>
      <c r="J1" s="337"/>
      <c r="K1" s="337"/>
    </row>
    <row r="3" spans="1:11" ht="19.5" customHeight="1">
      <c r="A3" s="343" t="s">
        <v>89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9.5" customHeight="1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1" ht="12.75">
      <c r="A6" s="34"/>
      <c r="B6" s="35"/>
      <c r="C6" s="35"/>
      <c r="D6" s="35"/>
      <c r="E6" s="35"/>
      <c r="F6" s="35"/>
      <c r="G6" s="35"/>
      <c r="H6" s="35"/>
      <c r="I6" s="35"/>
      <c r="J6" s="36"/>
      <c r="K6" s="36"/>
    </row>
    <row r="7" spans="1:11" ht="14.25" customHeight="1">
      <c r="A7" s="334" t="s">
        <v>368</v>
      </c>
      <c r="B7" s="334"/>
      <c r="C7" s="334"/>
      <c r="D7" s="37"/>
      <c r="E7" s="37"/>
      <c r="F7" s="35"/>
      <c r="G7" s="35"/>
      <c r="H7" s="84"/>
      <c r="I7" s="332" t="s">
        <v>364</v>
      </c>
      <c r="J7" s="332"/>
      <c r="K7" s="333"/>
    </row>
    <row r="8" spans="1:11" ht="15">
      <c r="A8" s="346" t="str">
        <f>'справка № 1ИД-БАЛАНС'!A8</f>
        <v>Отчетен период: 01/01/2007 - 31/12/2007</v>
      </c>
      <c r="B8" s="346"/>
      <c r="C8" s="346"/>
      <c r="D8" s="37"/>
      <c r="E8" s="38"/>
      <c r="F8" s="38"/>
      <c r="G8" s="38"/>
      <c r="H8" s="38"/>
      <c r="I8" s="38"/>
      <c r="J8" s="39"/>
      <c r="K8" s="135"/>
    </row>
    <row r="9" spans="1:11" ht="12.75">
      <c r="A9" s="40"/>
      <c r="B9" s="40"/>
      <c r="C9" s="40"/>
      <c r="D9" s="40"/>
      <c r="E9" s="41"/>
      <c r="F9" s="41"/>
      <c r="G9" s="41"/>
      <c r="H9" s="41"/>
      <c r="I9" s="41"/>
      <c r="J9" s="35"/>
      <c r="K9" s="292" t="s">
        <v>90</v>
      </c>
    </row>
    <row r="10" spans="1:11" ht="32.25" customHeight="1">
      <c r="A10" s="367" t="s">
        <v>91</v>
      </c>
      <c r="B10" s="367" t="s">
        <v>96</v>
      </c>
      <c r="C10" s="365" t="s">
        <v>92</v>
      </c>
      <c r="D10" s="341"/>
      <c r="E10" s="341"/>
      <c r="F10" s="341"/>
      <c r="G10" s="342"/>
      <c r="H10" s="365" t="s">
        <v>93</v>
      </c>
      <c r="I10" s="366"/>
      <c r="J10" s="367" t="s">
        <v>94</v>
      </c>
      <c r="K10" s="367" t="s">
        <v>95</v>
      </c>
    </row>
    <row r="11" spans="1:11" ht="12.75" customHeight="1">
      <c r="A11" s="335"/>
      <c r="B11" s="339"/>
      <c r="C11" s="344" t="s">
        <v>97</v>
      </c>
      <c r="D11" s="367" t="s">
        <v>98</v>
      </c>
      <c r="E11" s="365" t="s">
        <v>99</v>
      </c>
      <c r="F11" s="368"/>
      <c r="G11" s="366"/>
      <c r="H11" s="367" t="s">
        <v>100</v>
      </c>
      <c r="I11" s="367" t="s">
        <v>101</v>
      </c>
      <c r="J11" s="335"/>
      <c r="K11" s="335"/>
    </row>
    <row r="12" spans="1:11" ht="60" customHeight="1">
      <c r="A12" s="340"/>
      <c r="B12" s="340"/>
      <c r="C12" s="345"/>
      <c r="D12" s="340"/>
      <c r="E12" s="136" t="s">
        <v>56</v>
      </c>
      <c r="F12" s="136" t="s">
        <v>102</v>
      </c>
      <c r="G12" s="136" t="s">
        <v>20</v>
      </c>
      <c r="H12" s="336"/>
      <c r="I12" s="336"/>
      <c r="J12" s="336"/>
      <c r="K12" s="336"/>
    </row>
    <row r="13" spans="1:11" s="87" customFormat="1" ht="12.75">
      <c r="A13" s="137" t="s">
        <v>6</v>
      </c>
      <c r="B13" s="137">
        <v>1</v>
      </c>
      <c r="C13" s="137">
        <v>2</v>
      </c>
      <c r="D13" s="137">
        <v>3</v>
      </c>
      <c r="E13" s="137">
        <v>4</v>
      </c>
      <c r="F13" s="137">
        <v>5</v>
      </c>
      <c r="G13" s="137">
        <v>6</v>
      </c>
      <c r="H13" s="137">
        <v>7</v>
      </c>
      <c r="I13" s="137">
        <v>8</v>
      </c>
      <c r="J13" s="137">
        <v>9</v>
      </c>
      <c r="K13" s="137">
        <v>10</v>
      </c>
    </row>
    <row r="14" spans="1:11" ht="25.5">
      <c r="A14" s="138" t="s">
        <v>103</v>
      </c>
      <c r="B14" s="237">
        <v>3050840</v>
      </c>
      <c r="C14" s="237">
        <v>1468381.53</v>
      </c>
      <c r="D14" s="237">
        <v>0</v>
      </c>
      <c r="E14" s="237">
        <v>0</v>
      </c>
      <c r="F14" s="237">
        <v>0</v>
      </c>
      <c r="G14" s="238">
        <v>0</v>
      </c>
      <c r="H14" s="237">
        <v>765189.16</v>
      </c>
      <c r="I14" s="237">
        <v>-109351.01</v>
      </c>
      <c r="J14" s="238">
        <v>0</v>
      </c>
      <c r="K14" s="237">
        <v>5175059.68</v>
      </c>
    </row>
    <row r="15" spans="1:11" ht="25.5">
      <c r="A15" s="138" t="s">
        <v>104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</row>
    <row r="16" spans="1:11" ht="25.5">
      <c r="A16" s="139" t="s">
        <v>105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7"/>
    </row>
    <row r="17" spans="1:11" ht="12.75">
      <c r="A17" s="139" t="s">
        <v>106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7"/>
    </row>
    <row r="18" spans="1:11" ht="25.5">
      <c r="A18" s="138" t="s">
        <v>107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3" ht="25.5">
      <c r="A19" s="138" t="s">
        <v>108</v>
      </c>
      <c r="B19" s="237">
        <f>B20+B21</f>
        <v>-107910</v>
      </c>
      <c r="C19" s="237">
        <f>C20+C21</f>
        <v>-211805.69000000006</v>
      </c>
      <c r="D19" s="237">
        <f aca="true" t="shared" si="0" ref="D19:J19">D21</f>
        <v>0</v>
      </c>
      <c r="E19" s="237">
        <f t="shared" si="0"/>
        <v>0</v>
      </c>
      <c r="F19" s="237">
        <f t="shared" si="0"/>
        <v>0</v>
      </c>
      <c r="G19" s="237">
        <f t="shared" si="0"/>
        <v>0</v>
      </c>
      <c r="H19" s="237">
        <f>H20+H21</f>
        <v>1929762.9</v>
      </c>
      <c r="I19" s="237">
        <f>I21+I20</f>
        <v>3641</v>
      </c>
      <c r="J19" s="237">
        <f t="shared" si="0"/>
        <v>0</v>
      </c>
      <c r="K19" s="237">
        <f>B19+C19+I19+H19</f>
        <v>1613688.21</v>
      </c>
      <c r="M19" s="214"/>
    </row>
    <row r="20" spans="1:11" ht="12.75">
      <c r="A20" s="139" t="s">
        <v>109</v>
      </c>
      <c r="B20" s="237">
        <v>677080</v>
      </c>
      <c r="C20" s="237">
        <f>759296.21-14587.54</f>
        <v>744708.6699999999</v>
      </c>
      <c r="D20" s="237"/>
      <c r="E20" s="237"/>
      <c r="F20" s="237"/>
      <c r="G20" s="237"/>
      <c r="H20" s="237">
        <v>1929762.9</v>
      </c>
      <c r="I20" s="237">
        <v>3641</v>
      </c>
      <c r="J20" s="237"/>
      <c r="K20" s="237">
        <f>B20+C20+I20+H20</f>
        <v>3355192.57</v>
      </c>
    </row>
    <row r="21" spans="1:13" ht="12.75">
      <c r="A21" s="139" t="s">
        <v>110</v>
      </c>
      <c r="B21" s="237">
        <v>-784990</v>
      </c>
      <c r="C21" s="237">
        <v>-956514.36</v>
      </c>
      <c r="D21" s="237"/>
      <c r="E21" s="237"/>
      <c r="F21" s="237"/>
      <c r="G21" s="237"/>
      <c r="H21" s="237"/>
      <c r="I21" s="237"/>
      <c r="J21" s="237"/>
      <c r="K21" s="237">
        <f>B21+C21+I21+H21</f>
        <v>-1741504.3599999999</v>
      </c>
      <c r="M21" s="214"/>
    </row>
    <row r="22" spans="1:11" ht="25.5">
      <c r="A22" s="138" t="s">
        <v>111</v>
      </c>
      <c r="B22" s="238"/>
      <c r="C22" s="238"/>
      <c r="D22" s="238"/>
      <c r="E22" s="238"/>
      <c r="F22" s="238"/>
      <c r="G22" s="238"/>
      <c r="H22" s="238"/>
      <c r="I22" s="237"/>
      <c r="J22" s="238"/>
      <c r="K22" s="237"/>
    </row>
    <row r="23" spans="1:11" ht="25.5">
      <c r="A23" s="139" t="s">
        <v>112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</row>
    <row r="24" spans="1:11" ht="12.75">
      <c r="A24" s="139" t="s">
        <v>113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7"/>
    </row>
    <row r="25" spans="1:11" ht="12.75">
      <c r="A25" s="139" t="s">
        <v>114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7"/>
    </row>
    <row r="26" spans="1:11" ht="12.75">
      <c r="A26" s="139" t="s">
        <v>115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7"/>
    </row>
    <row r="27" spans="1:11" ht="38.25">
      <c r="A27" s="139" t="s">
        <v>116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ht="12.75">
      <c r="A28" s="139" t="s">
        <v>117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7"/>
    </row>
    <row r="29" spans="1:11" ht="12.75">
      <c r="A29" s="139" t="s">
        <v>118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7"/>
    </row>
    <row r="30" spans="1:11" ht="38.25">
      <c r="A30" s="139" t="s">
        <v>119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 ht="12.75">
      <c r="A31" s="139" t="s">
        <v>117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7"/>
    </row>
    <row r="32" spans="1:11" ht="12.75">
      <c r="A32" s="139" t="s">
        <v>118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7"/>
    </row>
    <row r="33" spans="1:11" ht="12.75">
      <c r="A33" s="139" t="s">
        <v>120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7"/>
    </row>
    <row r="34" spans="1:11" ht="12.75">
      <c r="A34" s="139" t="s">
        <v>121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7"/>
    </row>
    <row r="35" spans="1:13" ht="25.5">
      <c r="A35" s="138" t="s">
        <v>122</v>
      </c>
      <c r="B35" s="237">
        <f>B14+B19</f>
        <v>2942930</v>
      </c>
      <c r="C35" s="237">
        <f aca="true" t="shared" si="1" ref="C35:K35">C14+C19</f>
        <v>1256575.8399999999</v>
      </c>
      <c r="D35" s="237">
        <f t="shared" si="1"/>
        <v>0</v>
      </c>
      <c r="E35" s="237">
        <f t="shared" si="1"/>
        <v>0</v>
      </c>
      <c r="F35" s="237">
        <f t="shared" si="1"/>
        <v>0</v>
      </c>
      <c r="G35" s="237">
        <f t="shared" si="1"/>
        <v>0</v>
      </c>
      <c r="H35" s="237">
        <f t="shared" si="1"/>
        <v>2694952.06</v>
      </c>
      <c r="I35" s="237">
        <f t="shared" si="1"/>
        <v>-105710.01</v>
      </c>
      <c r="J35" s="237">
        <f t="shared" si="1"/>
        <v>0</v>
      </c>
      <c r="K35" s="237">
        <f t="shared" si="1"/>
        <v>6788747.89</v>
      </c>
      <c r="M35" s="231"/>
    </row>
    <row r="36" spans="1:11" ht="38.25">
      <c r="A36" s="139" t="s">
        <v>123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7"/>
    </row>
    <row r="37" spans="1:11" ht="51">
      <c r="A37" s="139" t="s">
        <v>124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7"/>
    </row>
    <row r="38" spans="1:12" ht="25.5">
      <c r="A38" s="140" t="s">
        <v>125</v>
      </c>
      <c r="B38" s="237">
        <f>B35</f>
        <v>2942930</v>
      </c>
      <c r="C38" s="237">
        <f aca="true" t="shared" si="2" ref="C38:K38">C35</f>
        <v>1256575.8399999999</v>
      </c>
      <c r="D38" s="237">
        <f t="shared" si="2"/>
        <v>0</v>
      </c>
      <c r="E38" s="237">
        <f t="shared" si="2"/>
        <v>0</v>
      </c>
      <c r="F38" s="237">
        <f t="shared" si="2"/>
        <v>0</v>
      </c>
      <c r="G38" s="237">
        <f t="shared" si="2"/>
        <v>0</v>
      </c>
      <c r="H38" s="237">
        <f t="shared" si="2"/>
        <v>2694952.06</v>
      </c>
      <c r="I38" s="237">
        <f t="shared" si="2"/>
        <v>-105710.01</v>
      </c>
      <c r="J38" s="237">
        <f t="shared" si="2"/>
        <v>0</v>
      </c>
      <c r="K38" s="237">
        <f t="shared" si="2"/>
        <v>6788747.89</v>
      </c>
      <c r="L38" s="236"/>
    </row>
    <row r="39" spans="1:12" ht="12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214"/>
    </row>
    <row r="40" spans="1:12" ht="12.7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214"/>
    </row>
    <row r="41" spans="1:12" ht="12.7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214"/>
    </row>
    <row r="42" spans="1:12" ht="12.7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214"/>
    </row>
    <row r="43" spans="1:11" ht="12.7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4"/>
    </row>
    <row r="44" spans="1:8" s="9" customFormat="1" ht="12.75">
      <c r="A44" s="9" t="str">
        <f>'справка № 3ИД-ОПП'!A49</f>
        <v>Дата: 31.01.2008</v>
      </c>
      <c r="B44" s="348" t="s">
        <v>378</v>
      </c>
      <c r="C44" s="348"/>
      <c r="G44" s="347" t="s">
        <v>436</v>
      </c>
      <c r="H44" s="347"/>
    </row>
    <row r="45" spans="1:12" ht="12.75">
      <c r="A45" s="8"/>
      <c r="B45" s="8"/>
      <c r="C45" s="348" t="s">
        <v>402</v>
      </c>
      <c r="D45" s="348"/>
      <c r="E45" s="8"/>
      <c r="F45" s="8"/>
      <c r="G45" s="8"/>
      <c r="H45" s="338" t="s">
        <v>433</v>
      </c>
      <c r="I45" s="338"/>
      <c r="J45" s="338"/>
      <c r="K45" s="347"/>
      <c r="L45" s="347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347"/>
      <c r="H47" s="347"/>
      <c r="I47" s="8"/>
      <c r="J47" s="8"/>
      <c r="K47" s="8"/>
    </row>
    <row r="48" spans="7:9" ht="12.75">
      <c r="G48" s="8"/>
      <c r="H48" s="8"/>
      <c r="I48" s="8"/>
    </row>
    <row r="49" spans="7:9" ht="12.75">
      <c r="G49" s="8"/>
      <c r="H49" s="8"/>
      <c r="I49" s="8"/>
    </row>
  </sheetData>
  <mergeCells count="22">
    <mergeCell ref="E11:G11"/>
    <mergeCell ref="G47:H47"/>
    <mergeCell ref="B10:B12"/>
    <mergeCell ref="C10:G10"/>
    <mergeCell ref="A3:K3"/>
    <mergeCell ref="C11:C12"/>
    <mergeCell ref="A8:C8"/>
    <mergeCell ref="D11:D12"/>
    <mergeCell ref="I7:K7"/>
    <mergeCell ref="A7:C7"/>
    <mergeCell ref="I11:I12"/>
    <mergeCell ref="A10:A12"/>
    <mergeCell ref="C45:D45"/>
    <mergeCell ref="H45:J45"/>
    <mergeCell ref="B44:C44"/>
    <mergeCell ref="G44:H44"/>
    <mergeCell ref="H10:I10"/>
    <mergeCell ref="H11:H12"/>
    <mergeCell ref="K45:L45"/>
    <mergeCell ref="I1:K1"/>
    <mergeCell ref="J10:J12"/>
    <mergeCell ref="K10:K1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 J14 B16:J17 J22 B24:J26 B33:J34 B36:J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8:J29 B31:J32">
      <formula1>0</formula1>
      <formula2>9999999999999990</formula2>
    </dataValidation>
  </dataValidations>
  <printOptions/>
  <pageMargins left="0.1968503937007874" right="0" top="1.1811023622047245" bottom="0" header="0.5118110236220472" footer="0.5118110236220472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3"/>
  <sheetViews>
    <sheetView workbookViewId="0" topLeftCell="A22">
      <selection activeCell="K38" sqref="K38:M40"/>
    </sheetView>
  </sheetViews>
  <sheetFormatPr defaultColWidth="9.140625" defaultRowHeight="12.75"/>
  <cols>
    <col min="1" max="1" width="17.00390625" style="146" customWidth="1"/>
    <col min="2" max="3" width="8.00390625" style="146" customWidth="1"/>
    <col min="4" max="4" width="8.8515625" style="146" customWidth="1"/>
    <col min="5" max="5" width="8.140625" style="146" customWidth="1"/>
    <col min="6" max="6" width="7.7109375" style="146" customWidth="1"/>
    <col min="7" max="7" width="7.28125" style="146" customWidth="1"/>
    <col min="8" max="8" width="8.57421875" style="146" customWidth="1"/>
    <col min="9" max="9" width="7.28125" style="146" customWidth="1"/>
    <col min="10" max="10" width="6.00390625" style="146" customWidth="1"/>
    <col min="11" max="11" width="7.7109375" style="146" customWidth="1"/>
    <col min="12" max="12" width="12.8515625" style="146" customWidth="1"/>
    <col min="13" max="13" width="7.7109375" style="146" customWidth="1"/>
    <col min="14" max="14" width="6.8515625" style="146" customWidth="1"/>
    <col min="15" max="15" width="8.7109375" style="146" customWidth="1"/>
    <col min="16" max="16" width="9.8515625" style="146" customWidth="1"/>
    <col min="17" max="16384" width="9.140625" style="146" customWidth="1"/>
  </cols>
  <sheetData>
    <row r="1" spans="13:15" ht="12.75">
      <c r="M1" s="372" t="s">
        <v>310</v>
      </c>
      <c r="N1" s="372"/>
      <c r="O1" s="372"/>
    </row>
    <row r="3" spans="1:16" ht="15">
      <c r="A3" s="85"/>
      <c r="B3" s="147"/>
      <c r="C3" s="147"/>
      <c r="D3" s="147"/>
      <c r="E3" s="147"/>
      <c r="F3" s="147"/>
      <c r="G3" s="196" t="s">
        <v>360</v>
      </c>
      <c r="H3" s="129"/>
      <c r="I3" s="147"/>
      <c r="J3" s="147"/>
      <c r="K3" s="147"/>
      <c r="L3" s="147"/>
      <c r="M3" s="147"/>
      <c r="N3" s="147"/>
      <c r="O3" s="147"/>
      <c r="P3" s="147"/>
    </row>
    <row r="4" spans="1:16" ht="14.25">
      <c r="A4" s="67"/>
      <c r="B4" s="67"/>
      <c r="C4" s="67"/>
      <c r="D4" s="67"/>
      <c r="E4" s="67"/>
      <c r="F4" s="377" t="s">
        <v>361</v>
      </c>
      <c r="G4" s="377"/>
      <c r="H4" s="377"/>
      <c r="I4" s="67"/>
      <c r="J4" s="67"/>
      <c r="K4" s="66"/>
      <c r="L4" s="66"/>
      <c r="M4" s="66"/>
      <c r="N4" s="66"/>
      <c r="O4" s="66"/>
      <c r="P4" s="66"/>
    </row>
    <row r="5" spans="1:16" ht="12">
      <c r="A5" s="67"/>
      <c r="B5" s="67"/>
      <c r="C5" s="67"/>
      <c r="D5" s="67"/>
      <c r="E5" s="67"/>
      <c r="F5" s="67"/>
      <c r="G5" s="67"/>
      <c r="H5" s="67"/>
      <c r="I5" s="67"/>
      <c r="J5" s="67"/>
      <c r="K5" s="66"/>
      <c r="L5" s="66"/>
      <c r="M5" s="66"/>
      <c r="N5" s="66"/>
      <c r="O5" s="66"/>
      <c r="P5" s="66"/>
    </row>
    <row r="6" spans="1:16" ht="12">
      <c r="A6" s="67"/>
      <c r="B6" s="67"/>
      <c r="C6" s="67"/>
      <c r="D6" s="67"/>
      <c r="E6" s="67"/>
      <c r="F6" s="67"/>
      <c r="G6" s="67"/>
      <c r="H6" s="67"/>
      <c r="I6" s="67"/>
      <c r="J6" s="67"/>
      <c r="K6" s="66"/>
      <c r="L6" s="66"/>
      <c r="M6" s="66"/>
      <c r="N6" s="66"/>
      <c r="O6" s="66"/>
      <c r="P6" s="66"/>
    </row>
    <row r="7" spans="1:16" ht="16.5" customHeight="1">
      <c r="A7" s="334" t="s">
        <v>370</v>
      </c>
      <c r="B7" s="373"/>
      <c r="C7" s="373"/>
      <c r="D7" s="373"/>
      <c r="E7" s="373"/>
      <c r="F7" s="69"/>
      <c r="G7" s="69"/>
      <c r="H7" s="69"/>
      <c r="I7" s="69"/>
      <c r="J7" s="69"/>
      <c r="K7" s="124"/>
      <c r="L7" s="376" t="s">
        <v>364</v>
      </c>
      <c r="M7" s="373"/>
      <c r="N7" s="373"/>
      <c r="O7" s="373"/>
      <c r="P7" s="373"/>
    </row>
    <row r="8" spans="1:16" ht="15">
      <c r="A8" s="374" t="str">
        <f>'справка № 4ИД-ОСК'!A8</f>
        <v>Отчетен период: 01/01/2007 - 31/12/2007</v>
      </c>
      <c r="B8" s="375"/>
      <c r="C8" s="375"/>
      <c r="D8" s="375"/>
      <c r="E8" s="71"/>
      <c r="F8" s="71"/>
      <c r="G8" s="71"/>
      <c r="H8" s="71"/>
      <c r="I8" s="71"/>
      <c r="J8" s="71"/>
      <c r="K8" s="71"/>
      <c r="L8" s="71"/>
      <c r="M8" s="71"/>
      <c r="N8" s="71"/>
      <c r="O8" s="125"/>
      <c r="P8" s="125"/>
    </row>
    <row r="9" spans="1:16" ht="12.7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183" t="s">
        <v>126</v>
      </c>
    </row>
    <row r="10" spans="1:16" s="148" customFormat="1" ht="39" customHeight="1">
      <c r="A10" s="370" t="s">
        <v>91</v>
      </c>
      <c r="B10" s="159" t="s">
        <v>215</v>
      </c>
      <c r="C10" s="159"/>
      <c r="D10" s="159"/>
      <c r="E10" s="159"/>
      <c r="F10" s="159" t="s">
        <v>216</v>
      </c>
      <c r="G10" s="159"/>
      <c r="H10" s="370" t="s">
        <v>248</v>
      </c>
      <c r="I10" s="159" t="s">
        <v>249</v>
      </c>
      <c r="J10" s="159"/>
      <c r="K10" s="159"/>
      <c r="L10" s="159"/>
      <c r="M10" s="159" t="s">
        <v>216</v>
      </c>
      <c r="N10" s="159"/>
      <c r="O10" s="370" t="s">
        <v>217</v>
      </c>
      <c r="P10" s="370" t="s">
        <v>218</v>
      </c>
    </row>
    <row r="11" spans="1:16" s="148" customFormat="1" ht="63.75">
      <c r="A11" s="371"/>
      <c r="B11" s="160" t="s">
        <v>219</v>
      </c>
      <c r="C11" s="160" t="s">
        <v>220</v>
      </c>
      <c r="D11" s="160" t="s">
        <v>221</v>
      </c>
      <c r="E11" s="160" t="s">
        <v>222</v>
      </c>
      <c r="F11" s="160" t="s">
        <v>109</v>
      </c>
      <c r="G11" s="160" t="s">
        <v>110</v>
      </c>
      <c r="H11" s="371"/>
      <c r="I11" s="160" t="s">
        <v>219</v>
      </c>
      <c r="J11" s="160" t="s">
        <v>223</v>
      </c>
      <c r="K11" s="160" t="s">
        <v>224</v>
      </c>
      <c r="L11" s="160" t="s">
        <v>225</v>
      </c>
      <c r="M11" s="160" t="s">
        <v>109</v>
      </c>
      <c r="N11" s="160" t="s">
        <v>110</v>
      </c>
      <c r="O11" s="371"/>
      <c r="P11" s="371"/>
    </row>
    <row r="12" spans="1:16" s="148" customFormat="1" ht="12.75">
      <c r="A12" s="161" t="s">
        <v>6</v>
      </c>
      <c r="B12" s="160">
        <v>1</v>
      </c>
      <c r="C12" s="160">
        <v>2</v>
      </c>
      <c r="D12" s="160">
        <v>3</v>
      </c>
      <c r="E12" s="160">
        <v>4</v>
      </c>
      <c r="F12" s="160">
        <v>5</v>
      </c>
      <c r="G12" s="160">
        <v>6</v>
      </c>
      <c r="H12" s="160">
        <v>7</v>
      </c>
      <c r="I12" s="160">
        <v>8</v>
      </c>
      <c r="J12" s="160">
        <v>9</v>
      </c>
      <c r="K12" s="160">
        <v>10</v>
      </c>
      <c r="L12" s="160">
        <v>11</v>
      </c>
      <c r="M12" s="160">
        <v>12</v>
      </c>
      <c r="N12" s="160">
        <v>13</v>
      </c>
      <c r="O12" s="160">
        <v>14</v>
      </c>
      <c r="P12" s="160">
        <v>15</v>
      </c>
    </row>
    <row r="13" spans="1:49" ht="34.5" customHeight="1">
      <c r="A13" s="162" t="s">
        <v>240</v>
      </c>
      <c r="B13" s="163"/>
      <c r="C13" s="163"/>
      <c r="D13" s="163"/>
      <c r="E13" s="164"/>
      <c r="F13" s="165"/>
      <c r="G13" s="165"/>
      <c r="H13" s="164"/>
      <c r="I13" s="165"/>
      <c r="J13" s="165"/>
      <c r="K13" s="165"/>
      <c r="L13" s="164"/>
      <c r="M13" s="165"/>
      <c r="N13" s="165"/>
      <c r="O13" s="164"/>
      <c r="P13" s="164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</row>
    <row r="14" spans="1:49" ht="29.25" customHeight="1">
      <c r="A14" s="166" t="s">
        <v>47</v>
      </c>
      <c r="B14" s="167"/>
      <c r="C14" s="167"/>
      <c r="D14" s="16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</row>
    <row r="15" spans="1:49" ht="38.25">
      <c r="A15" s="169" t="s">
        <v>250</v>
      </c>
      <c r="B15" s="170"/>
      <c r="C15" s="170"/>
      <c r="D15" s="170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</row>
    <row r="16" spans="1:49" ht="25.5">
      <c r="A16" s="169" t="s">
        <v>226</v>
      </c>
      <c r="B16" s="172"/>
      <c r="C16" s="172"/>
      <c r="D16" s="172"/>
      <c r="E16" s="164"/>
      <c r="F16" s="173"/>
      <c r="G16" s="173"/>
      <c r="H16" s="164"/>
      <c r="I16" s="173"/>
      <c r="J16" s="173"/>
      <c r="K16" s="173"/>
      <c r="L16" s="171"/>
      <c r="M16" s="173"/>
      <c r="N16" s="173"/>
      <c r="O16" s="171"/>
      <c r="P16" s="164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</row>
    <row r="17" spans="1:49" ht="41.25" customHeight="1">
      <c r="A17" s="174" t="s">
        <v>246</v>
      </c>
      <c r="B17" s="172"/>
      <c r="C17" s="172"/>
      <c r="D17" s="172"/>
      <c r="E17" s="164"/>
      <c r="F17" s="173"/>
      <c r="G17" s="173"/>
      <c r="H17" s="164"/>
      <c r="I17" s="173"/>
      <c r="J17" s="173"/>
      <c r="K17" s="173"/>
      <c r="L17" s="171"/>
      <c r="M17" s="173"/>
      <c r="N17" s="173"/>
      <c r="O17" s="171"/>
      <c r="P17" s="164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</row>
    <row r="18" spans="1:49" ht="21" customHeight="1">
      <c r="A18" s="169" t="s">
        <v>247</v>
      </c>
      <c r="B18" s="172"/>
      <c r="C18" s="172"/>
      <c r="D18" s="172"/>
      <c r="E18" s="171"/>
      <c r="F18" s="173"/>
      <c r="G18" s="173"/>
      <c r="H18" s="171"/>
      <c r="I18" s="173"/>
      <c r="J18" s="173"/>
      <c r="K18" s="173"/>
      <c r="L18" s="171"/>
      <c r="M18" s="173"/>
      <c r="N18" s="173"/>
      <c r="O18" s="171"/>
      <c r="P18" s="171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</row>
    <row r="19" spans="1:49" ht="16.5" customHeight="1">
      <c r="A19" s="166" t="s">
        <v>22</v>
      </c>
      <c r="B19" s="172"/>
      <c r="C19" s="172"/>
      <c r="D19" s="172"/>
      <c r="E19" s="171"/>
      <c r="F19" s="173"/>
      <c r="G19" s="173"/>
      <c r="H19" s="171"/>
      <c r="I19" s="173"/>
      <c r="J19" s="173"/>
      <c r="K19" s="173"/>
      <c r="L19" s="171"/>
      <c r="M19" s="173"/>
      <c r="N19" s="173"/>
      <c r="O19" s="171"/>
      <c r="P19" s="171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</row>
    <row r="20" spans="1:49" ht="13.5">
      <c r="A20" s="175" t="s">
        <v>211</v>
      </c>
      <c r="B20" s="176"/>
      <c r="C20" s="209"/>
      <c r="D20" s="209"/>
      <c r="E20" s="210"/>
      <c r="F20" s="210"/>
      <c r="G20" s="210"/>
      <c r="H20" s="210"/>
      <c r="I20" s="177"/>
      <c r="J20" s="177"/>
      <c r="K20" s="177"/>
      <c r="L20" s="171"/>
      <c r="M20" s="177"/>
      <c r="N20" s="177"/>
      <c r="O20" s="171"/>
      <c r="P20" s="21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</row>
    <row r="21" spans="1:49" s="153" customFormat="1" ht="46.5" customHeight="1">
      <c r="A21" s="178" t="s">
        <v>241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</row>
    <row r="22" spans="1:49" s="153" customFormat="1" ht="12.75">
      <c r="A22" s="180" t="s">
        <v>242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</row>
    <row r="23" spans="1:49" s="153" customFormat="1" ht="29.25" customHeight="1">
      <c r="A23" s="180" t="s">
        <v>243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</row>
    <row r="24" spans="1:49" s="153" customFormat="1" ht="30.75" customHeight="1">
      <c r="A24" s="180" t="s">
        <v>244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</row>
    <row r="25" spans="1:49" s="153" customFormat="1" ht="12.75">
      <c r="A25" s="180" t="s">
        <v>35</v>
      </c>
      <c r="B25" s="173"/>
      <c r="C25" s="173"/>
      <c r="D25" s="173"/>
      <c r="E25" s="179"/>
      <c r="F25" s="173"/>
      <c r="G25" s="173"/>
      <c r="H25" s="179"/>
      <c r="I25" s="173"/>
      <c r="J25" s="173"/>
      <c r="K25" s="173"/>
      <c r="L25" s="179"/>
      <c r="M25" s="173"/>
      <c r="N25" s="173"/>
      <c r="O25" s="179"/>
      <c r="P25" s="179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</row>
    <row r="26" spans="1:49" s="153" customFormat="1" ht="12.75">
      <c r="A26" s="175" t="s">
        <v>227</v>
      </c>
      <c r="B26" s="173"/>
      <c r="C26" s="173"/>
      <c r="D26" s="173"/>
      <c r="E26" s="179"/>
      <c r="F26" s="173"/>
      <c r="G26" s="173"/>
      <c r="H26" s="179"/>
      <c r="I26" s="173"/>
      <c r="J26" s="173"/>
      <c r="K26" s="173"/>
      <c r="L26" s="179"/>
      <c r="M26" s="173"/>
      <c r="N26" s="173"/>
      <c r="O26" s="179"/>
      <c r="P26" s="179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</row>
    <row r="27" spans="1:49" s="245" customFormat="1" ht="31.5" customHeight="1">
      <c r="A27" s="178" t="s">
        <v>245</v>
      </c>
      <c r="B27" s="246">
        <v>5000</v>
      </c>
      <c r="C27" s="246">
        <v>0</v>
      </c>
      <c r="D27" s="246"/>
      <c r="E27" s="247">
        <f>B27</f>
        <v>5000</v>
      </c>
      <c r="F27" s="246"/>
      <c r="G27" s="246"/>
      <c r="H27" s="248">
        <f>H28</f>
        <v>5000</v>
      </c>
      <c r="I27" s="246">
        <v>1625</v>
      </c>
      <c r="J27" s="246">
        <v>3375</v>
      </c>
      <c r="K27" s="246"/>
      <c r="L27" s="247">
        <f>I27+J27</f>
        <v>5000</v>
      </c>
      <c r="M27" s="246"/>
      <c r="N27" s="246"/>
      <c r="O27" s="247">
        <f>L27</f>
        <v>5000</v>
      </c>
      <c r="P27" s="249">
        <f>H27-O27</f>
        <v>0</v>
      </c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</row>
    <row r="28" spans="1:49" s="245" customFormat="1" ht="12.75">
      <c r="A28" s="239"/>
      <c r="B28" s="240">
        <v>5000</v>
      </c>
      <c r="C28" s="240">
        <v>0</v>
      </c>
      <c r="D28" s="240"/>
      <c r="E28" s="241">
        <v>5000</v>
      </c>
      <c r="F28" s="240"/>
      <c r="G28" s="240"/>
      <c r="H28" s="240">
        <v>5000</v>
      </c>
      <c r="I28" s="240">
        <f>I27</f>
        <v>1625</v>
      </c>
      <c r="J28" s="240">
        <f>J27</f>
        <v>3375</v>
      </c>
      <c r="K28" s="240"/>
      <c r="L28" s="242">
        <f>SUM(I28:K28)</f>
        <v>5000</v>
      </c>
      <c r="M28" s="240"/>
      <c r="N28" s="240"/>
      <c r="O28" s="242">
        <f>SUM(O27)</f>
        <v>5000</v>
      </c>
      <c r="P28" s="242">
        <f>SUM(P27)</f>
        <v>0</v>
      </c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</row>
    <row r="29" spans="1:49" ht="12.75">
      <c r="A29" s="181" t="s">
        <v>228</v>
      </c>
      <c r="B29" s="182">
        <f>B27+B19</f>
        <v>5000</v>
      </c>
      <c r="C29" s="182">
        <f>C16+C17</f>
        <v>0</v>
      </c>
      <c r="D29" s="182">
        <f aca="true" t="shared" si="0" ref="D29:O29">D27+D21+D20</f>
        <v>0</v>
      </c>
      <c r="E29" s="182">
        <f>E20</f>
        <v>0</v>
      </c>
      <c r="F29" s="182">
        <f t="shared" si="0"/>
        <v>0</v>
      </c>
      <c r="G29" s="182">
        <f t="shared" si="0"/>
        <v>0</v>
      </c>
      <c r="H29" s="182">
        <f>H20+H28</f>
        <v>5000</v>
      </c>
      <c r="I29" s="182">
        <f t="shared" si="0"/>
        <v>1625</v>
      </c>
      <c r="J29" s="182">
        <f t="shared" si="0"/>
        <v>3375</v>
      </c>
      <c r="K29" s="182">
        <f t="shared" si="0"/>
        <v>0</v>
      </c>
      <c r="L29" s="182">
        <f t="shared" si="0"/>
        <v>5000</v>
      </c>
      <c r="M29" s="182">
        <f t="shared" si="0"/>
        <v>0</v>
      </c>
      <c r="N29" s="182">
        <f t="shared" si="0"/>
        <v>0</v>
      </c>
      <c r="O29" s="182">
        <f t="shared" si="0"/>
        <v>5000</v>
      </c>
      <c r="P29" s="182">
        <f>P20+P28</f>
        <v>0</v>
      </c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</row>
    <row r="30" spans="1:49" ht="12.75">
      <c r="A30" s="215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</row>
    <row r="31" spans="1:49" ht="12.75">
      <c r="A31" s="215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</row>
    <row r="32" spans="1:49" ht="12.75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</row>
    <row r="33" spans="1:49" ht="12.75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</row>
    <row r="34" spans="1:49" ht="12">
      <c r="A34" s="68"/>
      <c r="B34" s="73"/>
      <c r="C34" s="73"/>
      <c r="D34" s="73"/>
      <c r="E34" s="74"/>
      <c r="F34" s="74"/>
      <c r="G34" s="74"/>
      <c r="H34" s="74"/>
      <c r="I34" s="74"/>
      <c r="J34" s="74"/>
      <c r="K34" s="369"/>
      <c r="L34" s="369"/>
      <c r="M34" s="74"/>
      <c r="N34" s="74"/>
      <c r="O34" s="74"/>
      <c r="P34" s="74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</row>
    <row r="35" spans="1:12" s="9" customFormat="1" ht="12.75">
      <c r="A35" s="9" t="str">
        <f>'справка № 1ИД-БАЛАНС'!A63</f>
        <v>Дата: 31.01.2008</v>
      </c>
      <c r="B35" s="348"/>
      <c r="C35" s="348"/>
      <c r="F35" s="348" t="s">
        <v>378</v>
      </c>
      <c r="G35" s="348"/>
      <c r="K35" s="369" t="s">
        <v>435</v>
      </c>
      <c r="L35" s="369"/>
    </row>
    <row r="36" spans="3:14" s="8" customFormat="1" ht="12.75">
      <c r="C36" s="348"/>
      <c r="D36" s="348"/>
      <c r="G36" s="348" t="s">
        <v>402</v>
      </c>
      <c r="H36" s="348"/>
      <c r="L36" s="338" t="s">
        <v>433</v>
      </c>
      <c r="M36" s="338"/>
      <c r="N36" s="338"/>
    </row>
    <row r="37" spans="1:49" ht="12">
      <c r="A37" s="156"/>
      <c r="B37" s="154"/>
      <c r="C37" s="154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</row>
    <row r="38" spans="1:49" ht="12.75">
      <c r="A38" s="68"/>
      <c r="B38" s="154"/>
      <c r="C38" s="154"/>
      <c r="D38" s="154"/>
      <c r="E38" s="155"/>
      <c r="F38" s="155"/>
      <c r="G38" s="155"/>
      <c r="H38" s="155"/>
      <c r="I38" s="155"/>
      <c r="J38" s="155"/>
      <c r="K38" s="347"/>
      <c r="L38" s="347"/>
      <c r="M38" s="8"/>
      <c r="N38" s="155"/>
      <c r="O38" s="155"/>
      <c r="P38" s="155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</row>
    <row r="39" spans="1:49" ht="12.75">
      <c r="A39" s="66"/>
      <c r="B39" s="154"/>
      <c r="C39" s="154"/>
      <c r="D39" s="154"/>
      <c r="E39" s="155"/>
      <c r="F39" s="155"/>
      <c r="G39" s="155"/>
      <c r="H39" s="155"/>
      <c r="I39" s="155"/>
      <c r="J39" s="155"/>
      <c r="K39" s="8"/>
      <c r="L39" s="8"/>
      <c r="M39" s="8"/>
      <c r="N39" s="155"/>
      <c r="O39" s="155"/>
      <c r="P39" s="155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</row>
    <row r="40" spans="1:49" ht="12.75">
      <c r="A40" s="66"/>
      <c r="B40" s="154"/>
      <c r="C40" s="154"/>
      <c r="D40" s="154"/>
      <c r="E40" s="155"/>
      <c r="F40" s="155"/>
      <c r="G40" s="155"/>
      <c r="H40" s="155"/>
      <c r="I40" s="155"/>
      <c r="J40" s="155"/>
      <c r="K40" s="8"/>
      <c r="L40" s="8"/>
      <c r="M40" s="8"/>
      <c r="N40" s="155"/>
      <c r="O40" s="155"/>
      <c r="P40" s="155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</row>
    <row r="41" spans="1:49" ht="12">
      <c r="A41" s="66"/>
      <c r="B41" s="154"/>
      <c r="C41" s="154"/>
      <c r="D41" s="154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</row>
    <row r="42" spans="2:49" ht="12">
      <c r="B42" s="157"/>
      <c r="C42" s="157"/>
      <c r="D42" s="157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</row>
    <row r="43" spans="2:49" ht="12">
      <c r="B43" s="157"/>
      <c r="C43" s="157"/>
      <c r="D43" s="157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</row>
    <row r="44" spans="2:49" ht="12">
      <c r="B44" s="157"/>
      <c r="C44" s="157"/>
      <c r="D44" s="157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</row>
    <row r="45" spans="2:49" ht="12">
      <c r="B45" s="157"/>
      <c r="C45" s="157"/>
      <c r="D45" s="157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</row>
    <row r="46" spans="2:49" ht="12">
      <c r="B46" s="157"/>
      <c r="C46" s="157"/>
      <c r="D46" s="157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</row>
    <row r="47" spans="2:49" ht="12">
      <c r="B47" s="157"/>
      <c r="C47" s="157"/>
      <c r="D47" s="157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</row>
    <row r="48" spans="2:49" ht="12">
      <c r="B48" s="157"/>
      <c r="C48" s="157"/>
      <c r="D48" s="157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</row>
    <row r="49" spans="2:49" ht="12">
      <c r="B49" s="157"/>
      <c r="C49" s="157"/>
      <c r="D49" s="157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</row>
    <row r="50" spans="2:49" ht="12">
      <c r="B50" s="157"/>
      <c r="C50" s="157"/>
      <c r="D50" s="157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</row>
    <row r="51" spans="2:49" ht="12">
      <c r="B51" s="157"/>
      <c r="C51" s="157"/>
      <c r="D51" s="157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</row>
    <row r="52" spans="2:49" ht="12">
      <c r="B52" s="157"/>
      <c r="C52" s="157"/>
      <c r="D52" s="157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</row>
    <row r="53" spans="2:49" ht="12">
      <c r="B53" s="157"/>
      <c r="C53" s="157"/>
      <c r="D53" s="157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</row>
    <row r="54" spans="2:49" ht="12">
      <c r="B54" s="157"/>
      <c r="C54" s="157"/>
      <c r="D54" s="157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</row>
    <row r="55" spans="2:49" ht="12">
      <c r="B55" s="157"/>
      <c r="C55" s="157"/>
      <c r="D55" s="157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</row>
    <row r="56" spans="2:49" ht="12">
      <c r="B56" s="157"/>
      <c r="C56" s="157"/>
      <c r="D56" s="157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</row>
    <row r="57" spans="2:49" ht="12">
      <c r="B57" s="157"/>
      <c r="C57" s="157"/>
      <c r="D57" s="157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</row>
    <row r="58" spans="2:49" ht="12">
      <c r="B58" s="157"/>
      <c r="C58" s="157"/>
      <c r="D58" s="157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</row>
    <row r="59" spans="2:49" ht="12">
      <c r="B59" s="149"/>
      <c r="C59" s="157"/>
      <c r="D59" s="157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</row>
    <row r="60" spans="2:49" ht="12">
      <c r="B60" s="149"/>
      <c r="C60" s="157"/>
      <c r="D60" s="157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</row>
    <row r="61" spans="2:49" ht="12">
      <c r="B61" s="149"/>
      <c r="C61" s="157"/>
      <c r="D61" s="157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</row>
    <row r="62" spans="2:49" ht="12">
      <c r="B62" s="149"/>
      <c r="C62" s="157"/>
      <c r="D62" s="157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</row>
    <row r="63" spans="3:4" ht="12">
      <c r="C63" s="158"/>
      <c r="D63" s="158"/>
    </row>
    <row r="64" spans="3:4" ht="12">
      <c r="C64" s="158"/>
      <c r="D64" s="158"/>
    </row>
    <row r="65" spans="3:4" ht="12">
      <c r="C65" s="158"/>
      <c r="D65" s="158"/>
    </row>
    <row r="66" spans="3:4" ht="12">
      <c r="C66" s="158"/>
      <c r="D66" s="158"/>
    </row>
    <row r="67" spans="3:4" ht="12">
      <c r="C67" s="158"/>
      <c r="D67" s="158"/>
    </row>
    <row r="68" spans="3:4" ht="12">
      <c r="C68" s="158"/>
      <c r="D68" s="158"/>
    </row>
    <row r="69" spans="3:4" ht="12">
      <c r="C69" s="158"/>
      <c r="D69" s="158"/>
    </row>
    <row r="70" spans="3:4" ht="12">
      <c r="C70" s="158"/>
      <c r="D70" s="158"/>
    </row>
    <row r="71" spans="3:4" ht="12">
      <c r="C71" s="158"/>
      <c r="D71" s="158"/>
    </row>
    <row r="72" spans="3:4" ht="12">
      <c r="C72" s="158"/>
      <c r="D72" s="158"/>
    </row>
    <row r="73" spans="3:4" ht="12">
      <c r="C73" s="158"/>
      <c r="D73" s="158"/>
    </row>
    <row r="74" spans="3:4" ht="12">
      <c r="C74" s="158"/>
      <c r="D74" s="158"/>
    </row>
    <row r="75" spans="3:4" ht="12">
      <c r="C75" s="158"/>
      <c r="D75" s="158"/>
    </row>
    <row r="76" spans="3:4" ht="12">
      <c r="C76" s="158"/>
      <c r="D76" s="158"/>
    </row>
    <row r="77" spans="3:4" ht="12">
      <c r="C77" s="158"/>
      <c r="D77" s="158"/>
    </row>
    <row r="78" spans="3:4" ht="12">
      <c r="C78" s="158"/>
      <c r="D78" s="158"/>
    </row>
    <row r="79" spans="3:4" ht="12">
      <c r="C79" s="158"/>
      <c r="D79" s="158"/>
    </row>
    <row r="80" spans="3:4" ht="12">
      <c r="C80" s="158"/>
      <c r="D80" s="158"/>
    </row>
    <row r="81" spans="3:4" ht="12">
      <c r="C81" s="158"/>
      <c r="D81" s="158"/>
    </row>
    <row r="82" spans="3:4" ht="12">
      <c r="C82" s="158"/>
      <c r="D82" s="158"/>
    </row>
    <row r="83" spans="3:4" ht="12">
      <c r="C83" s="158"/>
      <c r="D83" s="158"/>
    </row>
    <row r="84" spans="3:4" ht="12">
      <c r="C84" s="158"/>
      <c r="D84" s="158"/>
    </row>
    <row r="85" spans="3:4" ht="12">
      <c r="C85" s="158"/>
      <c r="D85" s="158"/>
    </row>
    <row r="86" spans="3:4" ht="12">
      <c r="C86" s="158"/>
      <c r="D86" s="158"/>
    </row>
    <row r="87" spans="3:4" ht="12">
      <c r="C87" s="158"/>
      <c r="D87" s="158"/>
    </row>
    <row r="88" spans="3:4" ht="12">
      <c r="C88" s="158"/>
      <c r="D88" s="158"/>
    </row>
    <row r="89" spans="3:4" ht="12">
      <c r="C89" s="158"/>
      <c r="D89" s="158"/>
    </row>
    <row r="90" spans="3:4" ht="12">
      <c r="C90" s="158"/>
      <c r="D90" s="158"/>
    </row>
    <row r="91" spans="3:4" ht="12">
      <c r="C91" s="158"/>
      <c r="D91" s="158"/>
    </row>
    <row r="92" spans="3:4" ht="12">
      <c r="C92" s="158"/>
      <c r="D92" s="158"/>
    </row>
    <row r="93" spans="3:4" ht="12">
      <c r="C93" s="158"/>
      <c r="D93" s="158"/>
    </row>
    <row r="94" spans="3:4" ht="12">
      <c r="C94" s="158"/>
      <c r="D94" s="158"/>
    </row>
    <row r="95" spans="3:4" ht="12">
      <c r="C95" s="158"/>
      <c r="D95" s="158"/>
    </row>
    <row r="96" spans="3:4" ht="12">
      <c r="C96" s="158"/>
      <c r="D96" s="158"/>
    </row>
    <row r="97" spans="3:4" ht="12">
      <c r="C97" s="158"/>
      <c r="D97" s="158"/>
    </row>
    <row r="98" spans="3:4" ht="12">
      <c r="C98" s="158"/>
      <c r="D98" s="158"/>
    </row>
    <row r="99" spans="3:4" ht="12">
      <c r="C99" s="158"/>
      <c r="D99" s="158"/>
    </row>
    <row r="100" spans="3:4" ht="12">
      <c r="C100" s="158"/>
      <c r="D100" s="158"/>
    </row>
    <row r="101" spans="3:4" ht="12">
      <c r="C101" s="158"/>
      <c r="D101" s="158"/>
    </row>
    <row r="102" spans="3:4" ht="12">
      <c r="C102" s="158"/>
      <c r="D102" s="158"/>
    </row>
    <row r="103" spans="3:4" ht="12">
      <c r="C103" s="158"/>
      <c r="D103" s="158"/>
    </row>
    <row r="104" spans="3:4" ht="12">
      <c r="C104" s="158"/>
      <c r="D104" s="158"/>
    </row>
    <row r="105" spans="3:4" ht="12">
      <c r="C105" s="158"/>
      <c r="D105" s="158"/>
    </row>
    <row r="106" spans="3:4" ht="12">
      <c r="C106" s="158"/>
      <c r="D106" s="158"/>
    </row>
    <row r="107" spans="3:4" ht="12">
      <c r="C107" s="158"/>
      <c r="D107" s="158"/>
    </row>
    <row r="108" spans="3:4" ht="12">
      <c r="C108" s="158"/>
      <c r="D108" s="158"/>
    </row>
    <row r="109" spans="3:4" ht="12">
      <c r="C109" s="158"/>
      <c r="D109" s="158"/>
    </row>
    <row r="110" spans="3:4" ht="12">
      <c r="C110" s="158"/>
      <c r="D110" s="158"/>
    </row>
    <row r="111" spans="3:4" ht="12">
      <c r="C111" s="158"/>
      <c r="D111" s="158"/>
    </row>
    <row r="112" spans="3:4" ht="12">
      <c r="C112" s="158"/>
      <c r="D112" s="158"/>
    </row>
    <row r="113" spans="3:4" ht="12">
      <c r="C113" s="158"/>
      <c r="D113" s="158"/>
    </row>
    <row r="114" spans="3:4" ht="12">
      <c r="C114" s="158"/>
      <c r="D114" s="158"/>
    </row>
    <row r="115" spans="3:4" ht="12">
      <c r="C115" s="158"/>
      <c r="D115" s="158"/>
    </row>
    <row r="116" spans="3:4" ht="12">
      <c r="C116" s="158"/>
      <c r="D116" s="158"/>
    </row>
    <row r="117" spans="3:4" ht="12">
      <c r="C117" s="158"/>
      <c r="D117" s="158"/>
    </row>
    <row r="118" spans="3:4" ht="12">
      <c r="C118" s="158"/>
      <c r="D118" s="158"/>
    </row>
    <row r="119" spans="3:4" ht="12">
      <c r="C119" s="158"/>
      <c r="D119" s="158"/>
    </row>
    <row r="120" spans="3:4" ht="12">
      <c r="C120" s="158"/>
      <c r="D120" s="158"/>
    </row>
    <row r="121" spans="3:4" ht="12">
      <c r="C121" s="158"/>
      <c r="D121" s="158"/>
    </row>
    <row r="122" spans="3:4" ht="12">
      <c r="C122" s="158"/>
      <c r="D122" s="158"/>
    </row>
    <row r="123" spans="3:4" ht="12">
      <c r="C123" s="158"/>
      <c r="D123" s="158"/>
    </row>
    <row r="124" spans="3:4" ht="12">
      <c r="C124" s="158"/>
      <c r="D124" s="158"/>
    </row>
    <row r="125" spans="3:4" ht="12">
      <c r="C125" s="158"/>
      <c r="D125" s="158"/>
    </row>
    <row r="126" spans="3:4" ht="12">
      <c r="C126" s="158"/>
      <c r="D126" s="158"/>
    </row>
    <row r="127" spans="3:4" ht="12">
      <c r="C127" s="158"/>
      <c r="D127" s="158"/>
    </row>
    <row r="128" spans="3:4" ht="12">
      <c r="C128" s="158"/>
      <c r="D128" s="158"/>
    </row>
    <row r="129" spans="3:4" ht="12">
      <c r="C129" s="158"/>
      <c r="D129" s="158"/>
    </row>
    <row r="130" spans="3:4" ht="12">
      <c r="C130" s="158"/>
      <c r="D130" s="158"/>
    </row>
    <row r="131" spans="3:4" ht="12">
      <c r="C131" s="158"/>
      <c r="D131" s="158"/>
    </row>
    <row r="132" spans="3:4" ht="12">
      <c r="C132" s="158"/>
      <c r="D132" s="158"/>
    </row>
    <row r="133" spans="3:4" ht="12">
      <c r="C133" s="158"/>
      <c r="D133" s="158"/>
    </row>
    <row r="134" spans="3:4" ht="12">
      <c r="C134" s="158"/>
      <c r="D134" s="158"/>
    </row>
    <row r="135" spans="3:4" ht="12">
      <c r="C135" s="158"/>
      <c r="D135" s="158"/>
    </row>
    <row r="136" spans="3:4" ht="12">
      <c r="C136" s="158"/>
      <c r="D136" s="158"/>
    </row>
    <row r="137" spans="3:4" ht="12">
      <c r="C137" s="158"/>
      <c r="D137" s="158"/>
    </row>
    <row r="138" spans="3:4" ht="12">
      <c r="C138" s="158"/>
      <c r="D138" s="158"/>
    </row>
    <row r="139" spans="3:4" ht="12">
      <c r="C139" s="158"/>
      <c r="D139" s="158"/>
    </row>
    <row r="140" spans="3:4" ht="12">
      <c r="C140" s="158"/>
      <c r="D140" s="158"/>
    </row>
    <row r="141" spans="3:4" ht="12">
      <c r="C141" s="158"/>
      <c r="D141" s="158"/>
    </row>
    <row r="142" spans="3:4" ht="12">
      <c r="C142" s="158"/>
      <c r="D142" s="158"/>
    </row>
    <row r="143" spans="3:4" ht="12">
      <c r="C143" s="158"/>
      <c r="D143" s="158"/>
    </row>
    <row r="144" spans="3:4" ht="12">
      <c r="C144" s="158"/>
      <c r="D144" s="158"/>
    </row>
    <row r="145" spans="3:4" ht="12">
      <c r="C145" s="158"/>
      <c r="D145" s="158"/>
    </row>
    <row r="146" spans="3:4" ht="12">
      <c r="C146" s="158"/>
      <c r="D146" s="158"/>
    </row>
    <row r="147" spans="3:4" ht="12">
      <c r="C147" s="158"/>
      <c r="D147" s="158"/>
    </row>
    <row r="148" spans="3:4" ht="12">
      <c r="C148" s="158"/>
      <c r="D148" s="158"/>
    </row>
    <row r="149" spans="3:4" ht="12">
      <c r="C149" s="158"/>
      <c r="D149" s="158"/>
    </row>
    <row r="150" spans="3:4" ht="12">
      <c r="C150" s="158"/>
      <c r="D150" s="158"/>
    </row>
    <row r="151" spans="3:4" ht="12">
      <c r="C151" s="158"/>
      <c r="D151" s="158"/>
    </row>
    <row r="152" spans="3:4" ht="12">
      <c r="C152" s="158"/>
      <c r="D152" s="158"/>
    </row>
    <row r="153" spans="3:4" ht="12">
      <c r="C153" s="158"/>
      <c r="D153" s="158"/>
    </row>
    <row r="154" spans="3:4" ht="12">
      <c r="C154" s="158"/>
      <c r="D154" s="158"/>
    </row>
    <row r="155" spans="3:4" ht="12">
      <c r="C155" s="158"/>
      <c r="D155" s="158"/>
    </row>
    <row r="156" spans="3:4" ht="12">
      <c r="C156" s="158"/>
      <c r="D156" s="158"/>
    </row>
    <row r="157" spans="3:4" ht="12">
      <c r="C157" s="158"/>
      <c r="D157" s="158"/>
    </row>
    <row r="158" spans="3:4" ht="12">
      <c r="C158" s="158"/>
      <c r="D158" s="158"/>
    </row>
    <row r="159" spans="3:4" ht="12">
      <c r="C159" s="158"/>
      <c r="D159" s="158"/>
    </row>
    <row r="160" spans="3:4" ht="12">
      <c r="C160" s="158"/>
      <c r="D160" s="158"/>
    </row>
    <row r="161" spans="3:4" ht="12">
      <c r="C161" s="158"/>
      <c r="D161" s="158"/>
    </row>
    <row r="162" spans="3:4" ht="12">
      <c r="C162" s="158"/>
      <c r="D162" s="158"/>
    </row>
    <row r="163" spans="3:4" ht="12">
      <c r="C163" s="158"/>
      <c r="D163" s="158"/>
    </row>
    <row r="164" spans="3:4" ht="12">
      <c r="C164" s="158"/>
      <c r="D164" s="158"/>
    </row>
    <row r="165" spans="3:4" ht="12">
      <c r="C165" s="158"/>
      <c r="D165" s="158"/>
    </row>
    <row r="166" spans="3:4" ht="12">
      <c r="C166" s="158"/>
      <c r="D166" s="158"/>
    </row>
    <row r="167" spans="3:4" ht="12">
      <c r="C167" s="158"/>
      <c r="D167" s="158"/>
    </row>
    <row r="168" spans="3:4" ht="12">
      <c r="C168" s="158"/>
      <c r="D168" s="158"/>
    </row>
    <row r="169" spans="3:4" ht="12">
      <c r="C169" s="158"/>
      <c r="D169" s="158"/>
    </row>
    <row r="170" spans="3:4" ht="12">
      <c r="C170" s="158"/>
      <c r="D170" s="158"/>
    </row>
    <row r="171" spans="3:4" ht="12">
      <c r="C171" s="158"/>
      <c r="D171" s="158"/>
    </row>
    <row r="172" spans="3:4" ht="12">
      <c r="C172" s="158"/>
      <c r="D172" s="158"/>
    </row>
    <row r="173" spans="3:4" ht="12">
      <c r="C173" s="158"/>
      <c r="D173" s="158"/>
    </row>
    <row r="174" spans="3:4" ht="12">
      <c r="C174" s="158"/>
      <c r="D174" s="158"/>
    </row>
    <row r="175" spans="3:4" ht="12">
      <c r="C175" s="158"/>
      <c r="D175" s="158"/>
    </row>
    <row r="176" spans="3:4" ht="12">
      <c r="C176" s="158"/>
      <c r="D176" s="158"/>
    </row>
    <row r="177" spans="3:4" ht="12">
      <c r="C177" s="158"/>
      <c r="D177" s="158"/>
    </row>
    <row r="178" spans="3:4" ht="12">
      <c r="C178" s="158"/>
      <c r="D178" s="158"/>
    </row>
    <row r="179" spans="3:4" ht="12">
      <c r="C179" s="158"/>
      <c r="D179" s="158"/>
    </row>
    <row r="180" spans="3:4" ht="12">
      <c r="C180" s="158"/>
      <c r="D180" s="158"/>
    </row>
    <row r="181" spans="3:4" ht="12">
      <c r="C181" s="158"/>
      <c r="D181" s="158"/>
    </row>
    <row r="182" spans="3:4" ht="12">
      <c r="C182" s="158"/>
      <c r="D182" s="158"/>
    </row>
    <row r="183" spans="3:4" ht="12">
      <c r="C183" s="158"/>
      <c r="D183" s="158"/>
    </row>
    <row r="184" spans="3:4" ht="12">
      <c r="C184" s="158"/>
      <c r="D184" s="158"/>
    </row>
    <row r="185" spans="3:4" ht="12">
      <c r="C185" s="158"/>
      <c r="D185" s="158"/>
    </row>
    <row r="186" spans="3:4" ht="12">
      <c r="C186" s="158"/>
      <c r="D186" s="158"/>
    </row>
    <row r="187" spans="3:4" ht="12">
      <c r="C187" s="158"/>
      <c r="D187" s="158"/>
    </row>
    <row r="188" spans="3:4" ht="12">
      <c r="C188" s="158"/>
      <c r="D188" s="158"/>
    </row>
    <row r="189" spans="3:4" ht="12">
      <c r="C189" s="158"/>
      <c r="D189" s="158"/>
    </row>
    <row r="190" spans="3:4" ht="12">
      <c r="C190" s="158"/>
      <c r="D190" s="158"/>
    </row>
    <row r="191" spans="3:4" ht="12">
      <c r="C191" s="158"/>
      <c r="D191" s="158"/>
    </row>
    <row r="192" spans="3:4" ht="12">
      <c r="C192" s="158"/>
      <c r="D192" s="158"/>
    </row>
    <row r="193" spans="3:4" ht="12">
      <c r="C193" s="158"/>
      <c r="D193" s="158"/>
    </row>
    <row r="194" spans="3:4" ht="12">
      <c r="C194" s="158"/>
      <c r="D194" s="158"/>
    </row>
    <row r="195" spans="3:4" ht="12">
      <c r="C195" s="158"/>
      <c r="D195" s="158"/>
    </row>
    <row r="196" spans="3:4" ht="12">
      <c r="C196" s="158"/>
      <c r="D196" s="158"/>
    </row>
    <row r="197" spans="3:4" ht="12">
      <c r="C197" s="158"/>
      <c r="D197" s="158"/>
    </row>
    <row r="198" spans="3:4" ht="12">
      <c r="C198" s="158"/>
      <c r="D198" s="158"/>
    </row>
    <row r="199" spans="3:4" ht="12">
      <c r="C199" s="158"/>
      <c r="D199" s="158"/>
    </row>
    <row r="200" spans="3:4" ht="12">
      <c r="C200" s="158"/>
      <c r="D200" s="158"/>
    </row>
    <row r="201" spans="3:4" ht="12">
      <c r="C201" s="158"/>
      <c r="D201" s="158"/>
    </row>
    <row r="202" spans="3:4" ht="12">
      <c r="C202" s="158"/>
      <c r="D202" s="158"/>
    </row>
    <row r="203" spans="3:4" ht="12">
      <c r="C203" s="158"/>
      <c r="D203" s="158"/>
    </row>
    <row r="204" spans="3:4" ht="12">
      <c r="C204" s="158"/>
      <c r="D204" s="158"/>
    </row>
    <row r="205" spans="3:4" ht="12">
      <c r="C205" s="158"/>
      <c r="D205" s="158"/>
    </row>
    <row r="206" spans="3:4" ht="12">
      <c r="C206" s="158"/>
      <c r="D206" s="158"/>
    </row>
    <row r="207" spans="3:4" ht="12">
      <c r="C207" s="158"/>
      <c r="D207" s="158"/>
    </row>
    <row r="208" spans="3:4" ht="12">
      <c r="C208" s="158"/>
      <c r="D208" s="158"/>
    </row>
    <row r="209" spans="3:4" ht="12">
      <c r="C209" s="158"/>
      <c r="D209" s="158"/>
    </row>
    <row r="210" spans="3:4" ht="12">
      <c r="C210" s="158"/>
      <c r="D210" s="158"/>
    </row>
    <row r="211" spans="3:4" ht="12">
      <c r="C211" s="158"/>
      <c r="D211" s="158"/>
    </row>
    <row r="212" spans="3:4" ht="12">
      <c r="C212" s="158"/>
      <c r="D212" s="158"/>
    </row>
    <row r="213" spans="3:4" ht="12">
      <c r="C213" s="158"/>
      <c r="D213" s="158"/>
    </row>
    <row r="214" spans="3:4" ht="12">
      <c r="C214" s="158"/>
      <c r="D214" s="158"/>
    </row>
    <row r="215" spans="3:4" ht="12">
      <c r="C215" s="158"/>
      <c r="D215" s="158"/>
    </row>
    <row r="216" spans="3:4" ht="12">
      <c r="C216" s="158"/>
      <c r="D216" s="158"/>
    </row>
    <row r="217" spans="3:4" ht="12">
      <c r="C217" s="158"/>
      <c r="D217" s="158"/>
    </row>
    <row r="218" spans="3:4" ht="12">
      <c r="C218" s="158"/>
      <c r="D218" s="158"/>
    </row>
    <row r="219" spans="3:4" ht="12">
      <c r="C219" s="158"/>
      <c r="D219" s="158"/>
    </row>
    <row r="220" spans="3:4" ht="12">
      <c r="C220" s="158"/>
      <c r="D220" s="158"/>
    </row>
    <row r="221" spans="3:4" ht="12">
      <c r="C221" s="158"/>
      <c r="D221" s="158"/>
    </row>
    <row r="222" spans="3:4" ht="12">
      <c r="C222" s="158"/>
      <c r="D222" s="158"/>
    </row>
    <row r="223" spans="3:4" ht="12">
      <c r="C223" s="158"/>
      <c r="D223" s="158"/>
    </row>
  </sheetData>
  <mergeCells count="17">
    <mergeCell ref="K38:L38"/>
    <mergeCell ref="B35:C35"/>
    <mergeCell ref="C36:D36"/>
    <mergeCell ref="G36:H36"/>
    <mergeCell ref="F35:G35"/>
    <mergeCell ref="P10:P11"/>
    <mergeCell ref="A10:A11"/>
    <mergeCell ref="M1:O1"/>
    <mergeCell ref="A7:E7"/>
    <mergeCell ref="A8:D8"/>
    <mergeCell ref="H10:H11"/>
    <mergeCell ref="L7:P7"/>
    <mergeCell ref="F4:H4"/>
    <mergeCell ref="K35:L35"/>
    <mergeCell ref="L36:N36"/>
    <mergeCell ref="K34:L34"/>
    <mergeCell ref="O10:O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D19 F16:G19 I16:K19 M16:N19 B25:D28 F25:G28 I25:K28 M25:N28 H28">
      <formula1>0</formula1>
      <formula2>9999999999999990</formula2>
    </dataValidation>
  </dataValidations>
  <printOptions/>
  <pageMargins left="0.1968503937007874" right="0" top="1.5748031496062993" bottom="0" header="0.15748031496062992" footer="0.1968503937007874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58">
      <selection activeCell="B54" sqref="B54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2.140625" style="8" customWidth="1"/>
    <col min="6" max="16384" width="9.140625" style="8" customWidth="1"/>
  </cols>
  <sheetData>
    <row r="1" spans="1:7" s="94" customFormat="1" ht="25.5" customHeight="1">
      <c r="A1" s="93"/>
      <c r="B1" s="93"/>
      <c r="C1" s="93"/>
      <c r="D1" s="93"/>
      <c r="E1" s="378" t="s">
        <v>251</v>
      </c>
      <c r="F1" s="378"/>
      <c r="G1" s="378"/>
    </row>
    <row r="3" spans="1:5" ht="15" customHeight="1">
      <c r="A3" s="381" t="s">
        <v>183</v>
      </c>
      <c r="B3" s="381"/>
      <c r="C3" s="381"/>
      <c r="D3" s="381"/>
      <c r="E3" s="51"/>
    </row>
    <row r="4" spans="1:5" ht="14.25">
      <c r="A4" s="379" t="s">
        <v>184</v>
      </c>
      <c r="B4" s="379"/>
      <c r="C4" s="379"/>
      <c r="D4" s="379"/>
      <c r="E4" s="51"/>
    </row>
    <row r="5" spans="1:5" ht="12.75">
      <c r="A5" s="51"/>
      <c r="B5" s="380"/>
      <c r="C5" s="373"/>
      <c r="D5" s="373"/>
      <c r="E5" s="51"/>
    </row>
    <row r="6" spans="1:7" ht="12.75">
      <c r="A6" s="52" t="s">
        <v>371</v>
      </c>
      <c r="B6" s="52"/>
      <c r="C6" s="52"/>
      <c r="D6" s="382" t="s">
        <v>364</v>
      </c>
      <c r="E6" s="382"/>
      <c r="F6" s="382"/>
      <c r="G6" s="382"/>
    </row>
    <row r="7" ht="12.75">
      <c r="A7" s="52" t="str">
        <f>'справка № 5ИД'!A8:D8</f>
        <v>Отчетен период: 01/01/2007 - 31/12/2007</v>
      </c>
    </row>
    <row r="8" ht="12.75">
      <c r="B8" s="53" t="s">
        <v>156</v>
      </c>
    </row>
    <row r="9" spans="1:7" ht="13.5" customHeight="1">
      <c r="A9" s="56" t="s">
        <v>157</v>
      </c>
      <c r="B9" s="54"/>
      <c r="F9" s="141" t="s">
        <v>126</v>
      </c>
      <c r="G9" s="141"/>
    </row>
    <row r="10" spans="1:6" ht="13.5" customHeight="1">
      <c r="A10" s="359" t="s">
        <v>158</v>
      </c>
      <c r="B10" s="359" t="s">
        <v>159</v>
      </c>
      <c r="C10" s="385" t="s">
        <v>160</v>
      </c>
      <c r="D10" s="386"/>
      <c r="E10" s="386"/>
      <c r="F10" s="386"/>
    </row>
    <row r="11" spans="1:6" ht="25.5">
      <c r="A11" s="359"/>
      <c r="B11" s="359"/>
      <c r="C11" s="12" t="s">
        <v>161</v>
      </c>
      <c r="D11" s="12" t="s">
        <v>162</v>
      </c>
      <c r="E11" s="111" t="s">
        <v>163</v>
      </c>
      <c r="F11" s="111" t="s">
        <v>164</v>
      </c>
    </row>
    <row r="12" spans="1:6" s="89" customFormat="1" ht="12.75">
      <c r="A12" s="142" t="s">
        <v>6</v>
      </c>
      <c r="B12" s="111">
        <v>1</v>
      </c>
      <c r="C12" s="111">
        <v>2</v>
      </c>
      <c r="D12" s="111">
        <v>3</v>
      </c>
      <c r="E12" s="142">
        <v>4</v>
      </c>
      <c r="F12" s="142">
        <v>5</v>
      </c>
    </row>
    <row r="13" spans="1:6" ht="12.75">
      <c r="A13" s="112" t="s">
        <v>253</v>
      </c>
      <c r="B13" s="92" t="s">
        <v>156</v>
      </c>
      <c r="C13" s="92" t="s">
        <v>156</v>
      </c>
      <c r="D13" s="92" t="s">
        <v>156</v>
      </c>
      <c r="E13" s="10"/>
      <c r="F13" s="10"/>
    </row>
    <row r="14" spans="1:6" ht="25.5">
      <c r="A14" s="92" t="s">
        <v>254</v>
      </c>
      <c r="B14" s="92" t="s">
        <v>156</v>
      </c>
      <c r="C14" s="92" t="s">
        <v>156</v>
      </c>
      <c r="D14" s="92" t="s">
        <v>156</v>
      </c>
      <c r="E14" s="10"/>
      <c r="F14" s="10"/>
    </row>
    <row r="15" spans="1:6" ht="25.5">
      <c r="A15" s="92" t="s">
        <v>255</v>
      </c>
      <c r="B15" s="92"/>
      <c r="C15" s="92"/>
      <c r="D15" s="92" t="s">
        <v>156</v>
      </c>
      <c r="E15" s="10"/>
      <c r="F15" s="10"/>
    </row>
    <row r="16" spans="1:6" ht="25.5">
      <c r="A16" s="121" t="s">
        <v>256</v>
      </c>
      <c r="B16" s="92" t="s">
        <v>156</v>
      </c>
      <c r="C16" s="92" t="s">
        <v>156</v>
      </c>
      <c r="D16" s="92" t="s">
        <v>156</v>
      </c>
      <c r="E16" s="10"/>
      <c r="F16" s="10"/>
    </row>
    <row r="17" spans="1:6" ht="12.75">
      <c r="A17" s="92" t="s">
        <v>257</v>
      </c>
      <c r="B17" s="92" t="s">
        <v>156</v>
      </c>
      <c r="C17" s="92" t="s">
        <v>156</v>
      </c>
      <c r="D17" s="92" t="s">
        <v>156</v>
      </c>
      <c r="E17" s="10"/>
      <c r="F17" s="10"/>
    </row>
    <row r="18" spans="1:6" ht="12.75">
      <c r="A18" s="92" t="s">
        <v>258</v>
      </c>
      <c r="B18" s="92" t="s">
        <v>156</v>
      </c>
      <c r="C18" s="92" t="s">
        <v>156</v>
      </c>
      <c r="D18" s="92" t="s">
        <v>156</v>
      </c>
      <c r="E18" s="10"/>
      <c r="F18" s="10"/>
    </row>
    <row r="19" spans="1:6" ht="25.5">
      <c r="A19" s="92" t="s">
        <v>259</v>
      </c>
      <c r="B19" s="224">
        <f>C19</f>
        <v>2294.1</v>
      </c>
      <c r="C19" s="224">
        <v>2294.1</v>
      </c>
      <c r="D19" s="119"/>
      <c r="E19" s="217"/>
      <c r="F19" s="217"/>
    </row>
    <row r="20" spans="1:6" ht="12.75">
      <c r="A20" s="92" t="s">
        <v>260</v>
      </c>
      <c r="B20" s="224">
        <f>C20</f>
        <v>35266.94</v>
      </c>
      <c r="C20" s="224">
        <v>35266.94</v>
      </c>
      <c r="D20" s="119"/>
      <c r="E20" s="217"/>
      <c r="F20" s="217"/>
    </row>
    <row r="21" spans="1:6" ht="25.5">
      <c r="A21" s="92" t="s">
        <v>279</v>
      </c>
      <c r="B21" s="224" t="s">
        <v>156</v>
      </c>
      <c r="C21" s="224" t="s">
        <v>156</v>
      </c>
      <c r="D21" s="119" t="s">
        <v>156</v>
      </c>
      <c r="E21" s="217"/>
      <c r="F21" s="217"/>
    </row>
    <row r="22" spans="1:6" ht="12.75">
      <c r="A22" s="92" t="s">
        <v>177</v>
      </c>
      <c r="B22" s="224" t="s">
        <v>156</v>
      </c>
      <c r="C22" s="224" t="s">
        <v>156</v>
      </c>
      <c r="D22" s="119" t="s">
        <v>156</v>
      </c>
      <c r="E22" s="217"/>
      <c r="F22" s="217"/>
    </row>
    <row r="23" spans="1:6" ht="12.75">
      <c r="A23" s="92" t="s">
        <v>261</v>
      </c>
      <c r="B23" s="224" t="s">
        <v>156</v>
      </c>
      <c r="C23" s="224" t="s">
        <v>156</v>
      </c>
      <c r="D23" s="119" t="s">
        <v>156</v>
      </c>
      <c r="E23" s="217"/>
      <c r="F23" s="217"/>
    </row>
    <row r="24" spans="1:6" ht="25.5">
      <c r="A24" s="92" t="s">
        <v>262</v>
      </c>
      <c r="B24" s="224">
        <f>C24</f>
        <v>0</v>
      </c>
      <c r="C24" s="224"/>
      <c r="D24" s="119" t="s">
        <v>156</v>
      </c>
      <c r="E24" s="217"/>
      <c r="F24" s="217"/>
    </row>
    <row r="25" spans="1:6" ht="12.75">
      <c r="A25" s="121" t="s">
        <v>179</v>
      </c>
      <c r="B25" s="224" t="s">
        <v>156</v>
      </c>
      <c r="C25" s="224" t="s">
        <v>156</v>
      </c>
      <c r="D25" s="119" t="s">
        <v>156</v>
      </c>
      <c r="E25" s="217"/>
      <c r="F25" s="217"/>
    </row>
    <row r="26" spans="1:6" ht="25.5">
      <c r="A26" s="121" t="s">
        <v>178</v>
      </c>
      <c r="B26" s="224" t="s">
        <v>156</v>
      </c>
      <c r="C26" s="224" t="s">
        <v>156</v>
      </c>
      <c r="D26" s="119" t="s">
        <v>156</v>
      </c>
      <c r="E26" s="217"/>
      <c r="F26" s="217"/>
    </row>
    <row r="27" spans="1:6" ht="12.75">
      <c r="A27" s="121" t="s">
        <v>180</v>
      </c>
      <c r="B27" s="224" t="s">
        <v>156</v>
      </c>
      <c r="C27" s="224" t="s">
        <v>156</v>
      </c>
      <c r="D27" s="119" t="s">
        <v>156</v>
      </c>
      <c r="E27" s="217"/>
      <c r="F27" s="217"/>
    </row>
    <row r="28" spans="1:6" ht="12.75">
      <c r="A28" s="121" t="s">
        <v>20</v>
      </c>
      <c r="B28" s="224">
        <f>C28</f>
        <v>121706.7</v>
      </c>
      <c r="C28" s="224">
        <f>47676.7+74030</f>
        <v>121706.7</v>
      </c>
      <c r="D28" s="119" t="s">
        <v>156</v>
      </c>
      <c r="E28" s="217"/>
      <c r="F28" s="217"/>
    </row>
    <row r="29" spans="1:6" ht="12.75">
      <c r="A29" s="112" t="s">
        <v>165</v>
      </c>
      <c r="B29" s="296">
        <f>B24+B20+B19+B28</f>
        <v>159267.74</v>
      </c>
      <c r="C29" s="296">
        <f>C24+C20+C19+C28</f>
        <v>159267.74</v>
      </c>
      <c r="D29" s="218">
        <f>D19</f>
        <v>0</v>
      </c>
      <c r="E29" s="217"/>
      <c r="F29" s="217"/>
    </row>
    <row r="30" spans="1:6" ht="12.75">
      <c r="A30" s="143"/>
      <c r="B30" s="53"/>
      <c r="C30" s="53"/>
      <c r="D30" s="53"/>
      <c r="E30" s="54"/>
      <c r="F30" s="54"/>
    </row>
    <row r="31" spans="1:7" ht="12.75">
      <c r="A31" s="56" t="s">
        <v>277</v>
      </c>
      <c r="G31" s="88" t="s">
        <v>252</v>
      </c>
    </row>
    <row r="32" spans="1:7" ht="18.75" customHeight="1">
      <c r="A32" s="359" t="s">
        <v>158</v>
      </c>
      <c r="B32" s="359" t="s">
        <v>166</v>
      </c>
      <c r="C32" s="359" t="s">
        <v>167</v>
      </c>
      <c r="D32" s="359"/>
      <c r="E32" s="359"/>
      <c r="F32" s="359"/>
      <c r="G32" s="359" t="s">
        <v>168</v>
      </c>
    </row>
    <row r="33" spans="1:7" ht="9.75" customHeight="1">
      <c r="A33" s="359"/>
      <c r="B33" s="359"/>
      <c r="C33" s="359"/>
      <c r="D33" s="359"/>
      <c r="E33" s="359"/>
      <c r="F33" s="359"/>
      <c r="G33" s="359"/>
    </row>
    <row r="34" spans="1:7" ht="27" customHeight="1">
      <c r="A34" s="359"/>
      <c r="B34" s="359"/>
      <c r="C34" s="103" t="s">
        <v>161</v>
      </c>
      <c r="D34" s="103" t="s">
        <v>169</v>
      </c>
      <c r="E34" s="103" t="s">
        <v>170</v>
      </c>
      <c r="F34" s="103" t="s">
        <v>171</v>
      </c>
      <c r="G34" s="359"/>
    </row>
    <row r="35" spans="1:7" s="61" customFormat="1" ht="12.75">
      <c r="A35" s="111" t="s">
        <v>6</v>
      </c>
      <c r="B35" s="111">
        <v>1</v>
      </c>
      <c r="C35" s="144">
        <v>2</v>
      </c>
      <c r="D35" s="144">
        <v>3</v>
      </c>
      <c r="E35" s="111">
        <v>4</v>
      </c>
      <c r="F35" s="111">
        <v>5</v>
      </c>
      <c r="G35" s="97">
        <v>6</v>
      </c>
    </row>
    <row r="36" spans="1:7" s="52" customFormat="1" ht="25.5">
      <c r="A36" s="112" t="s">
        <v>263</v>
      </c>
      <c r="B36" s="120" t="s">
        <v>156</v>
      </c>
      <c r="C36" s="120" t="s">
        <v>156</v>
      </c>
      <c r="D36" s="120" t="s">
        <v>156</v>
      </c>
      <c r="E36" s="120" t="s">
        <v>156</v>
      </c>
      <c r="F36" s="31"/>
      <c r="G36" s="31"/>
    </row>
    <row r="37" spans="1:7" ht="12.75">
      <c r="A37" s="121" t="s">
        <v>264</v>
      </c>
      <c r="B37" s="119"/>
      <c r="C37" s="119"/>
      <c r="D37" s="119"/>
      <c r="E37" s="119"/>
      <c r="F37" s="217"/>
      <c r="G37" s="217"/>
    </row>
    <row r="38" spans="1:7" ht="25.5">
      <c r="A38" s="92" t="s">
        <v>355</v>
      </c>
      <c r="B38" s="224"/>
      <c r="D38" s="119" t="s">
        <v>156</v>
      </c>
      <c r="E38" s="119" t="s">
        <v>156</v>
      </c>
      <c r="F38" s="217"/>
      <c r="G38" s="217"/>
    </row>
    <row r="39" spans="1:7" ht="12.75">
      <c r="A39" s="121" t="s">
        <v>273</v>
      </c>
      <c r="B39" s="119" t="s">
        <v>156</v>
      </c>
      <c r="C39" s="119" t="s">
        <v>156</v>
      </c>
      <c r="D39" s="119" t="s">
        <v>156</v>
      </c>
      <c r="E39" s="119" t="s">
        <v>156</v>
      </c>
      <c r="F39" s="217"/>
      <c r="G39" s="217"/>
    </row>
    <row r="40" spans="1:7" ht="25.5">
      <c r="A40" s="92" t="s">
        <v>265</v>
      </c>
      <c r="B40" s="224">
        <f>C40</f>
        <v>3350.33</v>
      </c>
      <c r="C40" s="224">
        <v>3350.33</v>
      </c>
      <c r="D40" s="224" t="s">
        <v>156</v>
      </c>
      <c r="E40" s="224" t="s">
        <v>156</v>
      </c>
      <c r="F40" s="282"/>
      <c r="G40" s="282">
        <f>C40</f>
        <v>3350.33</v>
      </c>
    </row>
    <row r="41" spans="1:7" ht="27" customHeight="1">
      <c r="A41" s="121" t="s">
        <v>266</v>
      </c>
      <c r="B41" s="119" t="s">
        <v>156</v>
      </c>
      <c r="C41" s="119" t="s">
        <v>156</v>
      </c>
      <c r="D41" s="119" t="s">
        <v>156</v>
      </c>
      <c r="E41" s="119" t="s">
        <v>156</v>
      </c>
      <c r="F41" s="217"/>
      <c r="G41" s="217"/>
    </row>
    <row r="42" spans="1:7" ht="12.75">
      <c r="A42" s="92" t="s">
        <v>267</v>
      </c>
      <c r="B42" s="297">
        <f>C42</f>
        <v>785.9</v>
      </c>
      <c r="C42" s="297">
        <f>'справка № 1ИД-БАЛАНС'!E37-'справка № 1ИД-БАЛАНС'!E38</f>
        <v>785.9</v>
      </c>
      <c r="D42" s="119" t="s">
        <v>156</v>
      </c>
      <c r="E42" s="119" t="s">
        <v>156</v>
      </c>
      <c r="F42" s="217"/>
      <c r="G42" s="217">
        <f>C42</f>
        <v>785.9</v>
      </c>
    </row>
    <row r="43" spans="1:7" ht="25.5">
      <c r="A43" s="92" t="s">
        <v>280</v>
      </c>
      <c r="B43" s="226">
        <f>B45</f>
        <v>0</v>
      </c>
      <c r="C43" s="226">
        <f>C45</f>
        <v>0</v>
      </c>
      <c r="D43" s="119" t="s">
        <v>156</v>
      </c>
      <c r="E43" s="119" t="s">
        <v>156</v>
      </c>
      <c r="F43" s="217"/>
      <c r="G43" s="217">
        <v>0</v>
      </c>
    </row>
    <row r="44" spans="1:7" ht="12.75">
      <c r="A44" s="92" t="s">
        <v>177</v>
      </c>
      <c r="B44" s="226"/>
      <c r="C44" s="226"/>
      <c r="D44" s="119" t="s">
        <v>156</v>
      </c>
      <c r="E44" s="119" t="s">
        <v>156</v>
      </c>
      <c r="F44" s="217"/>
      <c r="G44" s="217">
        <v>0</v>
      </c>
    </row>
    <row r="45" spans="1:7" ht="12.75">
      <c r="A45" s="92" t="s">
        <v>181</v>
      </c>
      <c r="B45" s="226">
        <f>C45</f>
        <v>0</v>
      </c>
      <c r="C45" s="226">
        <f>'справка № 1ИД-БАЛАНС'!E38</f>
        <v>0</v>
      </c>
      <c r="D45" s="119" t="s">
        <v>156</v>
      </c>
      <c r="E45" s="119" t="s">
        <v>156</v>
      </c>
      <c r="F45" s="217"/>
      <c r="G45" s="217">
        <f>C45</f>
        <v>0</v>
      </c>
    </row>
    <row r="46" spans="1:7" ht="12.75">
      <c r="A46" s="53"/>
      <c r="B46" s="204"/>
      <c r="C46" s="204"/>
      <c r="D46" s="53"/>
      <c r="E46" s="53"/>
      <c r="F46" s="54"/>
      <c r="G46" s="54"/>
    </row>
    <row r="47" spans="1:7" ht="12.75">
      <c r="A47" s="53"/>
      <c r="B47" s="204"/>
      <c r="C47" s="204"/>
      <c r="D47" s="53"/>
      <c r="E47" s="53"/>
      <c r="F47" s="54"/>
      <c r="G47" s="54"/>
    </row>
    <row r="48" spans="1:7" s="52" customFormat="1" ht="12.75">
      <c r="A48" s="111" t="s">
        <v>6</v>
      </c>
      <c r="B48" s="203">
        <v>1</v>
      </c>
      <c r="C48" s="255">
        <v>2</v>
      </c>
      <c r="D48" s="144">
        <v>3</v>
      </c>
      <c r="E48" s="111">
        <v>4</v>
      </c>
      <c r="F48" s="111">
        <v>5</v>
      </c>
      <c r="G48" s="113">
        <v>6</v>
      </c>
    </row>
    <row r="49" spans="1:7" ht="25.5">
      <c r="A49" s="92" t="s">
        <v>268</v>
      </c>
      <c r="B49" s="279">
        <f>C49</f>
        <v>173.09</v>
      </c>
      <c r="C49" s="279">
        <f>'справка № 1ИД-БАЛАНС'!E39</f>
        <v>173.09</v>
      </c>
      <c r="D49" s="280" t="s">
        <v>156</v>
      </c>
      <c r="E49" s="280" t="s">
        <v>156</v>
      </c>
      <c r="F49" s="281"/>
      <c r="G49" s="281">
        <f>C49</f>
        <v>173.09</v>
      </c>
    </row>
    <row r="50" spans="1:7" ht="25.5">
      <c r="A50" s="92" t="s">
        <v>269</v>
      </c>
      <c r="B50" s="279"/>
      <c r="C50" s="280"/>
      <c r="D50" s="280"/>
      <c r="E50" s="280"/>
      <c r="F50" s="281"/>
      <c r="G50" s="281"/>
    </row>
    <row r="51" spans="1:7" ht="25.5">
      <c r="A51" s="92" t="s">
        <v>270</v>
      </c>
      <c r="B51" s="279">
        <f>C51</f>
        <v>27018.01</v>
      </c>
      <c r="C51" s="279">
        <v>27018.01</v>
      </c>
      <c r="D51" s="280"/>
      <c r="E51" s="280"/>
      <c r="F51" s="281"/>
      <c r="G51" s="281">
        <f>C51</f>
        <v>27018.01</v>
      </c>
    </row>
    <row r="52" spans="1:7" ht="25.5">
      <c r="A52" s="92" t="s">
        <v>271</v>
      </c>
      <c r="B52" s="279">
        <f>C52</f>
        <v>1209.49</v>
      </c>
      <c r="C52" s="224">
        <v>1209.49</v>
      </c>
      <c r="D52" s="280"/>
      <c r="E52" s="280"/>
      <c r="F52" s="281"/>
      <c r="G52" s="281">
        <f>C52</f>
        <v>1209.49</v>
      </c>
    </row>
    <row r="53" spans="1:7" ht="25.5">
      <c r="A53" s="92" t="s">
        <v>281</v>
      </c>
      <c r="B53" s="280">
        <f>C53</f>
        <v>53043.11</v>
      </c>
      <c r="C53" s="280">
        <v>53043.11</v>
      </c>
      <c r="D53" s="280" t="s">
        <v>156</v>
      </c>
      <c r="E53" s="280" t="s">
        <v>156</v>
      </c>
      <c r="F53" s="281"/>
      <c r="G53" s="281"/>
    </row>
    <row r="54" spans="1:7" ht="12.75">
      <c r="A54" s="92" t="s">
        <v>272</v>
      </c>
      <c r="B54" s="221" t="s">
        <v>156</v>
      </c>
      <c r="C54" s="221" t="s">
        <v>156</v>
      </c>
      <c r="D54" s="221" t="s">
        <v>156</v>
      </c>
      <c r="E54" s="221" t="s">
        <v>156</v>
      </c>
      <c r="F54" s="256"/>
      <c r="G54" s="256"/>
    </row>
    <row r="55" spans="1:7" ht="13.5" customHeight="1">
      <c r="A55" s="112" t="s">
        <v>182</v>
      </c>
      <c r="B55" s="259">
        <f>B40+B42+B43+B49+B51+B53+B52</f>
        <v>85579.93000000001</v>
      </c>
      <c r="C55" s="259">
        <f>SUM(B55)</f>
        <v>85579.93000000001</v>
      </c>
      <c r="D55" s="259"/>
      <c r="E55" s="259"/>
      <c r="F55" s="259">
        <f>F40+F42+F43+F49+F51</f>
        <v>0</v>
      </c>
      <c r="G55" s="259">
        <f>G40+G42+G43+G49+G51+G52+G53</f>
        <v>32536.82</v>
      </c>
    </row>
    <row r="56" ht="12.75">
      <c r="A56" s="53"/>
    </row>
    <row r="57" ht="12.75">
      <c r="A57" s="53"/>
    </row>
    <row r="58" ht="12.75">
      <c r="A58" s="53"/>
    </row>
    <row r="59" spans="1:5" ht="13.5" customHeight="1">
      <c r="A59" s="56" t="s">
        <v>278</v>
      </c>
      <c r="B59" s="56"/>
      <c r="E59" s="145" t="s">
        <v>126</v>
      </c>
    </row>
    <row r="60" spans="1:5" s="90" customFormat="1" ht="35.25" customHeight="1">
      <c r="A60" s="103" t="s">
        <v>158</v>
      </c>
      <c r="B60" s="103" t="s">
        <v>172</v>
      </c>
      <c r="C60" s="103" t="s">
        <v>173</v>
      </c>
      <c r="D60" s="103" t="s">
        <v>174</v>
      </c>
      <c r="E60" s="103" t="s">
        <v>175</v>
      </c>
    </row>
    <row r="61" spans="1:6" s="61" customFormat="1" ht="12.75">
      <c r="A61" s="111" t="s">
        <v>6</v>
      </c>
      <c r="B61" s="111">
        <v>1</v>
      </c>
      <c r="C61" s="111">
        <v>2</v>
      </c>
      <c r="D61" s="111">
        <v>3</v>
      </c>
      <c r="E61" s="111">
        <v>4</v>
      </c>
      <c r="F61" s="52"/>
    </row>
    <row r="62" spans="1:5" ht="25.5">
      <c r="A62" s="92" t="s">
        <v>274</v>
      </c>
      <c r="B62" s="92" t="s">
        <v>156</v>
      </c>
      <c r="C62" s="92" t="s">
        <v>156</v>
      </c>
      <c r="D62" s="92" t="s">
        <v>156</v>
      </c>
      <c r="E62" s="92"/>
    </row>
    <row r="63" spans="1:5" ht="25.5">
      <c r="A63" s="92" t="s">
        <v>275</v>
      </c>
      <c r="B63" s="92" t="s">
        <v>156</v>
      </c>
      <c r="C63" s="92" t="s">
        <v>156</v>
      </c>
      <c r="D63" s="92" t="s">
        <v>156</v>
      </c>
      <c r="E63" s="92"/>
    </row>
    <row r="64" spans="1:5" ht="12.75">
      <c r="A64" s="92" t="s">
        <v>276</v>
      </c>
      <c r="B64" s="92" t="s">
        <v>156</v>
      </c>
      <c r="C64" s="92" t="s">
        <v>156</v>
      </c>
      <c r="D64" s="92" t="s">
        <v>156</v>
      </c>
      <c r="E64" s="92"/>
    </row>
    <row r="65" spans="1:6" ht="12.75">
      <c r="A65" s="112" t="s">
        <v>176</v>
      </c>
      <c r="B65" s="92" t="s">
        <v>156</v>
      </c>
      <c r="C65" s="92" t="s">
        <v>156</v>
      </c>
      <c r="D65" s="92" t="s">
        <v>156</v>
      </c>
      <c r="E65" s="92"/>
      <c r="F65" s="54"/>
    </row>
    <row r="66" spans="1:6" ht="27" customHeight="1">
      <c r="A66" s="383" t="s">
        <v>356</v>
      </c>
      <c r="B66" s="384"/>
      <c r="C66" s="384"/>
      <c r="D66" s="384"/>
      <c r="E66" s="384"/>
      <c r="F66" s="91"/>
    </row>
    <row r="72" spans="1:6" s="9" customFormat="1" ht="12.75">
      <c r="A72" s="9" t="str">
        <f>'справка № 1ИД-БАЛАНС'!A63</f>
        <v>Дата: 31.01.2008</v>
      </c>
      <c r="B72" s="348" t="s">
        <v>378</v>
      </c>
      <c r="C72" s="348"/>
      <c r="D72" s="51"/>
      <c r="E72" s="369" t="s">
        <v>435</v>
      </c>
      <c r="F72" s="369"/>
    </row>
    <row r="73" spans="1:8" ht="12.75">
      <c r="A73" s="348" t="s">
        <v>402</v>
      </c>
      <c r="B73" s="348"/>
      <c r="C73" s="338" t="s">
        <v>433</v>
      </c>
      <c r="D73" s="338"/>
      <c r="E73" s="338"/>
      <c r="F73" s="338"/>
      <c r="G73" s="338"/>
      <c r="H73" s="338"/>
    </row>
  </sheetData>
  <mergeCells count="18">
    <mergeCell ref="A66:E66"/>
    <mergeCell ref="B72:C72"/>
    <mergeCell ref="E72:F72"/>
    <mergeCell ref="C10:F10"/>
    <mergeCell ref="B10:B11"/>
    <mergeCell ref="A10:A11"/>
    <mergeCell ref="A32:A34"/>
    <mergeCell ref="B32:B34"/>
    <mergeCell ref="F73:H73"/>
    <mergeCell ref="C73:E73"/>
    <mergeCell ref="A73:B73"/>
    <mergeCell ref="E1:G1"/>
    <mergeCell ref="C32:F33"/>
    <mergeCell ref="A4:D4"/>
    <mergeCell ref="B5:D5"/>
    <mergeCell ref="A3:D3"/>
    <mergeCell ref="D6:G6"/>
    <mergeCell ref="G32:G34"/>
  </mergeCells>
  <printOptions/>
  <pageMargins left="0.7480314960629921" right="0.7480314960629921" top="0.5511811023622047" bottom="0.6299212598425197" header="0.2755905511811024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C40">
      <selection activeCell="K54" sqref="K54"/>
    </sheetView>
  </sheetViews>
  <sheetFormatPr defaultColWidth="9.140625" defaultRowHeight="12.75"/>
  <cols>
    <col min="1" max="1" width="21.00390625" style="8" customWidth="1"/>
    <col min="2" max="2" width="15.140625" style="8" customWidth="1"/>
    <col min="3" max="3" width="7.421875" style="8" customWidth="1"/>
    <col min="4" max="4" width="8.57421875" style="8" customWidth="1"/>
    <col min="5" max="5" width="5.8515625" style="8" customWidth="1"/>
    <col min="6" max="6" width="12.140625" style="8" customWidth="1"/>
    <col min="7" max="7" width="7.8515625" style="8" customWidth="1"/>
    <col min="8" max="9" width="7.57421875" style="8" customWidth="1"/>
    <col min="10" max="10" width="10.00390625" style="8" customWidth="1"/>
    <col min="11" max="11" width="13.8515625" style="51" customWidth="1"/>
    <col min="12" max="12" width="8.00390625" style="299" customWidth="1"/>
    <col min="13" max="13" width="7.421875" style="299" customWidth="1"/>
    <col min="14" max="14" width="9.00390625" style="133" customWidth="1"/>
    <col min="15" max="15" width="11.28125" style="8" customWidth="1"/>
    <col min="16" max="16" width="12.57421875" style="8" customWidth="1"/>
    <col min="17" max="17" width="4.7109375" style="8" hidden="1" customWidth="1"/>
    <col min="18" max="16384" width="9.140625" style="8" customWidth="1"/>
  </cols>
  <sheetData>
    <row r="1" spans="3:17" ht="24.75" customHeight="1">
      <c r="C1" s="51"/>
      <c r="D1" s="51"/>
      <c r="E1" s="51"/>
      <c r="F1" s="51"/>
      <c r="G1" s="51"/>
      <c r="H1" s="51"/>
      <c r="I1" s="51"/>
      <c r="J1" s="51"/>
      <c r="M1" s="387" t="s">
        <v>298</v>
      </c>
      <c r="N1" s="387"/>
      <c r="O1" s="387"/>
      <c r="P1" s="387"/>
      <c r="Q1" s="51"/>
    </row>
    <row r="2" spans="3:17" ht="24.75" customHeight="1">
      <c r="C2" s="51"/>
      <c r="D2" s="51"/>
      <c r="E2" s="51"/>
      <c r="F2" s="51"/>
      <c r="G2" s="51"/>
      <c r="H2" s="51"/>
      <c r="I2" s="51"/>
      <c r="J2" s="51"/>
      <c r="O2" s="76"/>
      <c r="P2" s="77"/>
      <c r="Q2" s="51"/>
    </row>
    <row r="3" spans="1:15" s="51" customFormat="1" ht="14.25">
      <c r="A3" s="62"/>
      <c r="B3" s="62"/>
      <c r="C3" s="62"/>
      <c r="D3" s="62"/>
      <c r="E3" s="62"/>
      <c r="F3" s="186"/>
      <c r="G3" s="194"/>
      <c r="H3" s="186" t="s">
        <v>183</v>
      </c>
      <c r="I3" s="194"/>
      <c r="J3" s="194"/>
      <c r="K3" s="194"/>
      <c r="L3" s="300"/>
      <c r="M3" s="301"/>
      <c r="N3" s="301"/>
      <c r="O3" s="57"/>
    </row>
    <row r="4" spans="1:16" s="51" customFormat="1" ht="14.25">
      <c r="A4" s="98"/>
      <c r="B4" s="98"/>
      <c r="C4" s="98"/>
      <c r="D4" s="98"/>
      <c r="E4" s="98"/>
      <c r="F4" s="86"/>
      <c r="G4" s="390" t="s">
        <v>357</v>
      </c>
      <c r="H4" s="391"/>
      <c r="I4" s="391"/>
      <c r="J4" s="58"/>
      <c r="K4" s="58"/>
      <c r="L4" s="302"/>
      <c r="M4" s="302"/>
      <c r="N4" s="302"/>
      <c r="O4" s="58"/>
      <c r="P4" s="58"/>
    </row>
    <row r="5" spans="1:16" s="51" customFormat="1" ht="14.25">
      <c r="A5" s="62"/>
      <c r="B5" s="62"/>
      <c r="C5" s="62"/>
      <c r="D5" s="62"/>
      <c r="E5" s="62"/>
      <c r="F5" s="62"/>
      <c r="G5" s="62"/>
      <c r="H5" s="62"/>
      <c r="I5" s="62"/>
      <c r="J5" s="58"/>
      <c r="K5" s="58"/>
      <c r="L5" s="302"/>
      <c r="M5" s="302"/>
      <c r="N5" s="302"/>
      <c r="O5" s="58"/>
      <c r="P5" s="58"/>
    </row>
    <row r="6" spans="1:17" s="51" customFormat="1" ht="15">
      <c r="A6" s="95" t="s">
        <v>366</v>
      </c>
      <c r="C6" s="58"/>
      <c r="D6" s="58"/>
      <c r="E6" s="58"/>
      <c r="F6" s="184"/>
      <c r="G6" s="64"/>
      <c r="H6" s="64"/>
      <c r="I6" s="64"/>
      <c r="J6" s="65"/>
      <c r="K6" s="185"/>
      <c r="L6" s="303"/>
      <c r="M6" s="363" t="s">
        <v>369</v>
      </c>
      <c r="N6" s="363"/>
      <c r="O6" s="363"/>
      <c r="P6" s="363"/>
      <c r="Q6" s="195"/>
    </row>
    <row r="7" spans="1:16" s="51" customFormat="1" ht="12.75">
      <c r="A7" s="95" t="str">
        <f>'справка № 6ИД'!A7</f>
        <v>Отчетен период: 01/01/2007 - 31/12/2007</v>
      </c>
      <c r="C7" s="58"/>
      <c r="D7" s="58"/>
      <c r="E7" s="58"/>
      <c r="F7" s="58"/>
      <c r="G7" s="58"/>
      <c r="H7" s="58"/>
      <c r="I7" s="58"/>
      <c r="J7" s="58"/>
      <c r="K7" s="58"/>
      <c r="L7" s="302"/>
      <c r="M7" s="302"/>
      <c r="N7" s="302"/>
      <c r="O7" s="58"/>
      <c r="P7" s="58"/>
    </row>
    <row r="8" spans="1:16" ht="12.75">
      <c r="A8" s="60"/>
      <c r="B8" s="54"/>
      <c r="C8" s="59"/>
      <c r="D8" s="60"/>
      <c r="E8" s="60"/>
      <c r="F8" s="60"/>
      <c r="G8" s="60"/>
      <c r="H8" s="60"/>
      <c r="I8" s="63"/>
      <c r="J8" s="55" t="s">
        <v>156</v>
      </c>
      <c r="K8" s="55"/>
      <c r="L8" s="304"/>
      <c r="M8" s="304"/>
      <c r="N8" s="305"/>
      <c r="P8" s="99" t="s">
        <v>126</v>
      </c>
    </row>
    <row r="9" spans="1:17" s="20" customFormat="1" ht="26.25" customHeight="1">
      <c r="A9" s="359" t="s">
        <v>158</v>
      </c>
      <c r="B9" s="359" t="s">
        <v>185</v>
      </c>
      <c r="C9" s="359"/>
      <c r="D9" s="359"/>
      <c r="E9" s="359"/>
      <c r="F9" s="359"/>
      <c r="G9" s="359"/>
      <c r="H9" s="359"/>
      <c r="I9" s="359"/>
      <c r="J9" s="359" t="s">
        <v>186</v>
      </c>
      <c r="K9" s="359"/>
      <c r="L9" s="359"/>
      <c r="M9" s="359"/>
      <c r="N9" s="359"/>
      <c r="O9" s="359"/>
      <c r="P9" s="359" t="s">
        <v>214</v>
      </c>
      <c r="Q9" s="393"/>
    </row>
    <row r="10" spans="1:17" s="20" customFormat="1" ht="12.75" customHeight="1">
      <c r="A10" s="360"/>
      <c r="B10" s="359" t="s">
        <v>200</v>
      </c>
      <c r="C10" s="392" t="s">
        <v>187</v>
      </c>
      <c r="D10" s="392" t="s">
        <v>188</v>
      </c>
      <c r="E10" s="392" t="s">
        <v>189</v>
      </c>
      <c r="F10" s="392" t="s">
        <v>388</v>
      </c>
      <c r="G10" s="392" t="s">
        <v>198</v>
      </c>
      <c r="H10" s="392" t="s">
        <v>197</v>
      </c>
      <c r="I10" s="392" t="s">
        <v>199</v>
      </c>
      <c r="J10" s="359" t="s">
        <v>206</v>
      </c>
      <c r="K10" s="385" t="s">
        <v>205</v>
      </c>
      <c r="L10" s="385"/>
      <c r="M10" s="385"/>
      <c r="N10" s="385"/>
      <c r="O10" s="359" t="s">
        <v>207</v>
      </c>
      <c r="P10" s="359"/>
      <c r="Q10" s="394"/>
    </row>
    <row r="11" spans="1:17" s="20" customFormat="1" ht="25.5" customHeight="1">
      <c r="A11" s="360"/>
      <c r="B11" s="359"/>
      <c r="C11" s="392"/>
      <c r="D11" s="392"/>
      <c r="E11" s="392"/>
      <c r="F11" s="392"/>
      <c r="G11" s="392"/>
      <c r="H11" s="392"/>
      <c r="I11" s="392"/>
      <c r="J11" s="359"/>
      <c r="K11" s="392" t="s">
        <v>190</v>
      </c>
      <c r="L11" s="392"/>
      <c r="M11" s="392" t="s">
        <v>191</v>
      </c>
      <c r="N11" s="392"/>
      <c r="O11" s="359"/>
      <c r="P11" s="359"/>
      <c r="Q11" s="394"/>
    </row>
    <row r="12" spans="1:17" s="20" customFormat="1" ht="8.25" customHeight="1">
      <c r="A12" s="360"/>
      <c r="B12" s="359"/>
      <c r="C12" s="392"/>
      <c r="D12" s="392"/>
      <c r="E12" s="392"/>
      <c r="F12" s="392"/>
      <c r="G12" s="392"/>
      <c r="H12" s="392"/>
      <c r="I12" s="392"/>
      <c r="J12" s="359"/>
      <c r="K12" s="360"/>
      <c r="L12" s="360"/>
      <c r="M12" s="397"/>
      <c r="N12" s="397"/>
      <c r="O12" s="359"/>
      <c r="P12" s="359"/>
      <c r="Q12" s="394"/>
    </row>
    <row r="13" spans="1:17" s="20" customFormat="1" ht="117.75" customHeight="1">
      <c r="A13" s="360"/>
      <c r="B13" s="359"/>
      <c r="C13" s="396"/>
      <c r="D13" s="396"/>
      <c r="E13" s="392"/>
      <c r="F13" s="396"/>
      <c r="G13" s="392"/>
      <c r="H13" s="392"/>
      <c r="I13" s="392"/>
      <c r="J13" s="395"/>
      <c r="K13" s="111" t="s">
        <v>109</v>
      </c>
      <c r="L13" s="203" t="s">
        <v>110</v>
      </c>
      <c r="M13" s="203" t="s">
        <v>109</v>
      </c>
      <c r="N13" s="203" t="s">
        <v>110</v>
      </c>
      <c r="O13" s="359"/>
      <c r="P13" s="359"/>
      <c r="Q13" s="394"/>
    </row>
    <row r="14" spans="1:16" s="197" customFormat="1" ht="17.25" customHeight="1">
      <c r="A14" s="103" t="s">
        <v>6</v>
      </c>
      <c r="B14" s="103">
        <v>1</v>
      </c>
      <c r="C14" s="103">
        <v>2</v>
      </c>
      <c r="D14" s="103">
        <v>3</v>
      </c>
      <c r="E14" s="187">
        <v>4</v>
      </c>
      <c r="F14" s="103">
        <v>5</v>
      </c>
      <c r="G14" s="187">
        <v>6</v>
      </c>
      <c r="H14" s="187">
        <v>7</v>
      </c>
      <c r="I14" s="187">
        <v>8</v>
      </c>
      <c r="J14" s="103">
        <v>10</v>
      </c>
      <c r="K14" s="187" t="s">
        <v>201</v>
      </c>
      <c r="L14" s="187" t="s">
        <v>202</v>
      </c>
      <c r="M14" s="187" t="s">
        <v>203</v>
      </c>
      <c r="N14" s="187" t="s">
        <v>204</v>
      </c>
      <c r="O14" s="187">
        <v>13</v>
      </c>
      <c r="P14" s="187">
        <v>14</v>
      </c>
    </row>
    <row r="15" spans="1:16" s="20" customFormat="1" ht="25.5" customHeight="1">
      <c r="A15" s="112" t="s">
        <v>282</v>
      </c>
      <c r="B15" s="188"/>
      <c r="C15" s="92" t="s">
        <v>156</v>
      </c>
      <c r="D15" s="92" t="s">
        <v>156</v>
      </c>
      <c r="E15" s="92"/>
      <c r="F15" s="92" t="s">
        <v>156</v>
      </c>
      <c r="G15" s="92"/>
      <c r="H15" s="92"/>
      <c r="I15" s="92"/>
      <c r="J15" s="92" t="s">
        <v>156</v>
      </c>
      <c r="K15" s="92" t="s">
        <v>156</v>
      </c>
      <c r="L15" s="121"/>
      <c r="M15" s="121"/>
      <c r="N15" s="121" t="s">
        <v>156</v>
      </c>
      <c r="O15" s="92" t="s">
        <v>156</v>
      </c>
      <c r="P15" s="10"/>
    </row>
    <row r="16" spans="1:16" s="20" customFormat="1" ht="18" customHeight="1">
      <c r="A16" s="189" t="s">
        <v>358</v>
      </c>
      <c r="B16" s="92"/>
      <c r="C16" s="92" t="s">
        <v>156</v>
      </c>
      <c r="D16" s="92" t="s">
        <v>156</v>
      </c>
      <c r="E16" s="92"/>
      <c r="F16" s="92" t="s">
        <v>156</v>
      </c>
      <c r="G16" s="92"/>
      <c r="H16" s="92"/>
      <c r="I16" s="92"/>
      <c r="J16" s="92" t="s">
        <v>156</v>
      </c>
      <c r="K16" s="92" t="s">
        <v>156</v>
      </c>
      <c r="L16" s="121"/>
      <c r="M16" s="121"/>
      <c r="N16" s="121" t="s">
        <v>156</v>
      </c>
      <c r="O16" s="92" t="s">
        <v>156</v>
      </c>
      <c r="P16" s="10"/>
    </row>
    <row r="17" spans="1:16" s="61" customFormat="1" ht="12.75">
      <c r="A17" s="120" t="s">
        <v>208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92"/>
      <c r="M17" s="192"/>
      <c r="N17" s="192"/>
      <c r="O17" s="112"/>
      <c r="P17" s="12"/>
    </row>
    <row r="18" spans="1:16" s="20" customFormat="1" ht="12.75">
      <c r="A18" s="92" t="s">
        <v>283</v>
      </c>
      <c r="B18" s="92"/>
      <c r="C18" s="92" t="s">
        <v>156</v>
      </c>
      <c r="D18" s="92" t="s">
        <v>156</v>
      </c>
      <c r="E18" s="92"/>
      <c r="F18" s="92" t="s">
        <v>156</v>
      </c>
      <c r="G18" s="92"/>
      <c r="H18" s="92"/>
      <c r="I18" s="92"/>
      <c r="J18" s="92" t="s">
        <v>156</v>
      </c>
      <c r="K18" s="92" t="s">
        <v>156</v>
      </c>
      <c r="L18" s="121"/>
      <c r="M18" s="121"/>
      <c r="N18" s="121" t="s">
        <v>156</v>
      </c>
      <c r="O18" s="92" t="s">
        <v>156</v>
      </c>
      <c r="P18" s="10"/>
    </row>
    <row r="19" spans="1:16" s="61" customFormat="1" ht="19.5" customHeight="1">
      <c r="A19" s="92" t="s">
        <v>192</v>
      </c>
      <c r="B19" s="92"/>
      <c r="C19" s="112"/>
      <c r="D19" s="112"/>
      <c r="E19" s="112"/>
      <c r="F19" s="112"/>
      <c r="G19" s="112"/>
      <c r="H19" s="112"/>
      <c r="I19" s="112"/>
      <c r="J19" s="112"/>
      <c r="K19" s="112"/>
      <c r="L19" s="192"/>
      <c r="M19" s="192"/>
      <c r="N19" s="192"/>
      <c r="O19" s="112"/>
      <c r="P19" s="12"/>
    </row>
    <row r="20" spans="1:16" s="61" customFormat="1" ht="18" customHeight="1">
      <c r="A20" s="92" t="s">
        <v>193</v>
      </c>
      <c r="B20" s="92"/>
      <c r="C20" s="112"/>
      <c r="D20" s="112"/>
      <c r="E20" s="112"/>
      <c r="F20" s="112"/>
      <c r="G20" s="112"/>
      <c r="H20" s="112"/>
      <c r="I20" s="112"/>
      <c r="J20" s="112"/>
      <c r="K20" s="112"/>
      <c r="L20" s="192"/>
      <c r="M20" s="192"/>
      <c r="N20" s="192"/>
      <c r="O20" s="112"/>
      <c r="P20" s="12"/>
    </row>
    <row r="21" spans="1:16" s="61" customFormat="1" ht="12.75">
      <c r="A21" s="92" t="s">
        <v>194</v>
      </c>
      <c r="B21" s="92"/>
      <c r="C21" s="112"/>
      <c r="D21" s="112"/>
      <c r="E21" s="112"/>
      <c r="F21" s="112"/>
      <c r="G21" s="112"/>
      <c r="H21" s="112"/>
      <c r="I21" s="112"/>
      <c r="J21" s="112"/>
      <c r="K21" s="112"/>
      <c r="L21" s="192"/>
      <c r="M21" s="192"/>
      <c r="N21" s="192"/>
      <c r="O21" s="112"/>
      <c r="P21" s="12"/>
    </row>
    <row r="22" spans="1:16" s="61" customFormat="1" ht="12.75">
      <c r="A22" s="92"/>
      <c r="B22" s="92"/>
      <c r="C22" s="112"/>
      <c r="D22" s="112"/>
      <c r="E22" s="112"/>
      <c r="F22" s="112"/>
      <c r="G22" s="112"/>
      <c r="H22" s="112"/>
      <c r="I22" s="112"/>
      <c r="J22" s="112"/>
      <c r="K22" s="112"/>
      <c r="L22" s="192"/>
      <c r="M22" s="192"/>
      <c r="N22" s="192"/>
      <c r="O22" s="112"/>
      <c r="P22" s="12"/>
    </row>
    <row r="23" spans="1:16" s="61" customFormat="1" ht="12.75">
      <c r="A23" s="120" t="s">
        <v>209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92"/>
      <c r="M23" s="192"/>
      <c r="N23" s="192"/>
      <c r="O23" s="112"/>
      <c r="P23" s="12"/>
    </row>
    <row r="24" spans="1:16" s="61" customFormat="1" ht="25.5">
      <c r="A24" s="92" t="s">
        <v>284</v>
      </c>
      <c r="B24" s="92"/>
      <c r="C24" s="112"/>
      <c r="D24" s="112"/>
      <c r="E24" s="112"/>
      <c r="F24" s="112"/>
      <c r="G24" s="112"/>
      <c r="H24" s="112"/>
      <c r="I24" s="112"/>
      <c r="J24" s="112"/>
      <c r="K24" s="112"/>
      <c r="L24" s="192"/>
      <c r="M24" s="192"/>
      <c r="N24" s="192"/>
      <c r="O24" s="112"/>
      <c r="P24" s="12"/>
    </row>
    <row r="25" spans="1:16" s="61" customFormat="1" ht="12.75">
      <c r="A25" s="120" t="s">
        <v>210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92"/>
      <c r="M25" s="192"/>
      <c r="N25" s="192"/>
      <c r="O25" s="112"/>
      <c r="P25" s="12"/>
    </row>
    <row r="26" spans="1:16" s="20" customFormat="1" ht="51">
      <c r="A26" s="92" t="s">
        <v>285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121"/>
      <c r="M26" s="121"/>
      <c r="N26" s="121"/>
      <c r="O26" s="92"/>
      <c r="P26" s="10"/>
    </row>
    <row r="27" spans="1:16" s="20" customFormat="1" ht="12.75">
      <c r="A27" s="191" t="s">
        <v>286</v>
      </c>
      <c r="B27" s="121"/>
      <c r="C27" s="92"/>
      <c r="D27" s="92"/>
      <c r="E27" s="92"/>
      <c r="F27" s="92"/>
      <c r="G27" s="92"/>
      <c r="H27" s="92"/>
      <c r="I27" s="92"/>
      <c r="J27" s="92"/>
      <c r="K27" s="92"/>
      <c r="L27" s="121"/>
      <c r="M27" s="121"/>
      <c r="N27" s="121"/>
      <c r="O27" s="92"/>
      <c r="P27" s="10"/>
    </row>
    <row r="28" spans="1:16" s="20" customFormat="1" ht="12.75">
      <c r="A28" s="120" t="s">
        <v>295</v>
      </c>
      <c r="B28" s="188"/>
      <c r="C28" s="92" t="s">
        <v>156</v>
      </c>
      <c r="D28" s="92" t="s">
        <v>156</v>
      </c>
      <c r="E28" s="92"/>
      <c r="F28" s="92" t="s">
        <v>156</v>
      </c>
      <c r="G28" s="92"/>
      <c r="H28" s="92"/>
      <c r="I28" s="92"/>
      <c r="J28" s="92" t="s">
        <v>156</v>
      </c>
      <c r="K28" s="92" t="s">
        <v>156</v>
      </c>
      <c r="L28" s="121"/>
      <c r="M28" s="121"/>
      <c r="N28" s="121" t="s">
        <v>156</v>
      </c>
      <c r="O28" s="92" t="s">
        <v>156</v>
      </c>
      <c r="P28" s="10"/>
    </row>
    <row r="29" spans="1:16" s="20" customFormat="1" ht="33" customHeight="1">
      <c r="A29" s="192" t="s">
        <v>287</v>
      </c>
      <c r="B29" s="193"/>
      <c r="C29" s="92" t="s">
        <v>156</v>
      </c>
      <c r="D29" s="92" t="s">
        <v>156</v>
      </c>
      <c r="E29" s="92"/>
      <c r="F29" s="92" t="s">
        <v>156</v>
      </c>
      <c r="G29" s="92"/>
      <c r="H29" s="92"/>
      <c r="I29" s="92"/>
      <c r="J29" s="92" t="s">
        <v>156</v>
      </c>
      <c r="K29" s="92" t="s">
        <v>156</v>
      </c>
      <c r="L29" s="121"/>
      <c r="M29" s="121"/>
      <c r="N29" s="121" t="s">
        <v>156</v>
      </c>
      <c r="O29" s="92" t="s">
        <v>156</v>
      </c>
      <c r="P29" s="10"/>
    </row>
    <row r="30" spans="1:16" s="20" customFormat="1" ht="40.5" customHeight="1">
      <c r="A30" s="192" t="s">
        <v>288</v>
      </c>
      <c r="B30" s="193"/>
      <c r="C30" s="92"/>
      <c r="D30" s="92"/>
      <c r="E30" s="92"/>
      <c r="F30" s="92"/>
      <c r="G30" s="92"/>
      <c r="H30" s="92"/>
      <c r="I30" s="92"/>
      <c r="J30" s="92"/>
      <c r="K30" s="92"/>
      <c r="L30" s="121"/>
      <c r="M30" s="121"/>
      <c r="N30" s="121"/>
      <c r="O30" s="92"/>
      <c r="P30" s="10"/>
    </row>
    <row r="31" spans="1:16" s="20" customFormat="1" ht="15.75" customHeight="1">
      <c r="A31" s="92" t="s">
        <v>381</v>
      </c>
      <c r="B31" s="92"/>
      <c r="C31" s="92" t="s">
        <v>156</v>
      </c>
      <c r="D31" s="92" t="s">
        <v>156</v>
      </c>
      <c r="E31" s="92"/>
      <c r="F31" s="92" t="s">
        <v>156</v>
      </c>
      <c r="G31" s="92"/>
      <c r="H31" s="92"/>
      <c r="I31" s="92"/>
      <c r="J31" s="92" t="s">
        <v>156</v>
      </c>
      <c r="K31" s="92" t="s">
        <v>156</v>
      </c>
      <c r="L31" s="121"/>
      <c r="M31" s="121"/>
      <c r="N31" s="121" t="s">
        <v>156</v>
      </c>
      <c r="O31" s="221"/>
      <c r="P31" s="10"/>
    </row>
    <row r="32" spans="1:18" s="61" customFormat="1" ht="25.5">
      <c r="A32" s="92" t="s">
        <v>405</v>
      </c>
      <c r="B32" s="92" t="s">
        <v>372</v>
      </c>
      <c r="C32" s="226">
        <v>2450</v>
      </c>
      <c r="D32" s="223"/>
      <c r="E32" s="92"/>
      <c r="F32" s="92" t="s">
        <v>373</v>
      </c>
      <c r="G32" s="92" t="s">
        <v>390</v>
      </c>
      <c r="H32" s="92"/>
      <c r="I32" s="92"/>
      <c r="J32" s="224">
        <f aca="true" t="shared" si="0" ref="J32:J48">O32-K32+L32</f>
        <v>344617</v>
      </c>
      <c r="K32" s="297">
        <v>115197.77</v>
      </c>
      <c r="L32" s="297">
        <v>168803.77</v>
      </c>
      <c r="M32" s="121"/>
      <c r="N32" s="121"/>
      <c r="O32" s="224">
        <v>291011</v>
      </c>
      <c r="P32" s="225">
        <v>4.233301095612265</v>
      </c>
      <c r="R32" s="253"/>
    </row>
    <row r="33" spans="1:18" s="61" customFormat="1" ht="38.25">
      <c r="A33" s="92" t="s">
        <v>406</v>
      </c>
      <c r="B33" s="92" t="s">
        <v>374</v>
      </c>
      <c r="C33" s="226">
        <v>42000</v>
      </c>
      <c r="D33" s="223"/>
      <c r="E33" s="92"/>
      <c r="F33" s="92" t="s">
        <v>373</v>
      </c>
      <c r="G33" s="92" t="s">
        <v>391</v>
      </c>
      <c r="H33" s="92"/>
      <c r="I33" s="92"/>
      <c r="J33" s="224">
        <f t="shared" si="0"/>
        <v>182883.05</v>
      </c>
      <c r="K33" s="297">
        <v>334343.5</v>
      </c>
      <c r="L33" s="297">
        <v>355688.25</v>
      </c>
      <c r="M33" s="121"/>
      <c r="N33" s="121"/>
      <c r="O33" s="224">
        <v>161538.3</v>
      </c>
      <c r="P33" s="225">
        <v>2.34987771037295</v>
      </c>
      <c r="R33" s="253"/>
    </row>
    <row r="34" spans="1:18" s="61" customFormat="1" ht="25.5">
      <c r="A34" s="92" t="s">
        <v>407</v>
      </c>
      <c r="B34" s="92" t="s">
        <v>376</v>
      </c>
      <c r="C34" s="226">
        <v>25732</v>
      </c>
      <c r="D34" s="223"/>
      <c r="E34" s="92"/>
      <c r="F34" s="92" t="s">
        <v>373</v>
      </c>
      <c r="G34" s="92" t="s">
        <v>391</v>
      </c>
      <c r="H34" s="92"/>
      <c r="I34" s="92"/>
      <c r="J34" s="224">
        <f t="shared" si="0"/>
        <v>295487.92</v>
      </c>
      <c r="K34" s="297">
        <v>148452.89</v>
      </c>
      <c r="L34" s="297">
        <v>185343.81</v>
      </c>
      <c r="M34" s="121"/>
      <c r="N34" s="121"/>
      <c r="O34" s="224">
        <v>258597</v>
      </c>
      <c r="P34" s="225">
        <v>3.7617786386839143</v>
      </c>
      <c r="R34" s="253"/>
    </row>
    <row r="35" spans="1:18" s="61" customFormat="1" ht="25.5">
      <c r="A35" s="92" t="s">
        <v>408</v>
      </c>
      <c r="B35" s="92" t="s">
        <v>382</v>
      </c>
      <c r="C35" s="226">
        <v>11550</v>
      </c>
      <c r="D35" s="223"/>
      <c r="E35" s="92"/>
      <c r="F35" s="92" t="s">
        <v>373</v>
      </c>
      <c r="G35" s="92" t="s">
        <v>391</v>
      </c>
      <c r="H35" s="92"/>
      <c r="I35" s="92"/>
      <c r="J35" s="224">
        <f t="shared" si="0"/>
        <v>103630.655</v>
      </c>
      <c r="K35" s="297">
        <v>51181.2</v>
      </c>
      <c r="L35" s="297">
        <v>56485</v>
      </c>
      <c r="M35" s="121"/>
      <c r="N35" s="121"/>
      <c r="O35" s="224">
        <v>98326.855</v>
      </c>
      <c r="P35" s="225">
        <v>1.4303486225593127</v>
      </c>
      <c r="R35" s="253"/>
    </row>
    <row r="36" spans="1:18" s="61" customFormat="1" ht="25.5">
      <c r="A36" s="92" t="s">
        <v>409</v>
      </c>
      <c r="B36" s="92" t="s">
        <v>398</v>
      </c>
      <c r="C36" s="226">
        <v>5541</v>
      </c>
      <c r="D36" s="223"/>
      <c r="E36" s="92"/>
      <c r="F36" s="92" t="s">
        <v>373</v>
      </c>
      <c r="G36" s="92"/>
      <c r="H36" s="92"/>
      <c r="I36" s="92"/>
      <c r="J36" s="224">
        <f t="shared" si="0"/>
        <v>139928.08000000002</v>
      </c>
      <c r="K36" s="297">
        <v>71496.57</v>
      </c>
      <c r="L36" s="297">
        <v>95789.13</v>
      </c>
      <c r="M36" s="121"/>
      <c r="N36" s="121"/>
      <c r="O36" s="224">
        <v>115635.52</v>
      </c>
      <c r="P36" s="225">
        <v>1.682135635792784</v>
      </c>
      <c r="R36" s="253"/>
    </row>
    <row r="37" spans="1:18" s="61" customFormat="1" ht="25.5">
      <c r="A37" s="92" t="s">
        <v>410</v>
      </c>
      <c r="B37" s="92" t="s">
        <v>375</v>
      </c>
      <c r="C37" s="226">
        <v>970</v>
      </c>
      <c r="D37" s="223"/>
      <c r="E37" s="92"/>
      <c r="F37" s="92" t="s">
        <v>373</v>
      </c>
      <c r="G37" s="92" t="s">
        <v>390</v>
      </c>
      <c r="H37" s="92"/>
      <c r="I37" s="92"/>
      <c r="J37" s="224">
        <f t="shared" si="0"/>
        <v>482697.46</v>
      </c>
      <c r="K37" s="297">
        <v>422447.04</v>
      </c>
      <c r="L37" s="297">
        <v>391812.74</v>
      </c>
      <c r="M37" s="121"/>
      <c r="N37" s="121"/>
      <c r="O37" s="224">
        <v>513331.76</v>
      </c>
      <c r="P37" s="225">
        <v>7.467373748829329</v>
      </c>
      <c r="R37" s="253"/>
    </row>
    <row r="38" spans="1:18" s="61" customFormat="1" ht="25.5">
      <c r="A38" s="92" t="s">
        <v>411</v>
      </c>
      <c r="B38" s="92" t="s">
        <v>383</v>
      </c>
      <c r="C38" s="226">
        <v>10066</v>
      </c>
      <c r="D38" s="223"/>
      <c r="E38" s="92"/>
      <c r="F38" s="92" t="s">
        <v>373</v>
      </c>
      <c r="G38" s="92" t="s">
        <v>390</v>
      </c>
      <c r="H38" s="92"/>
      <c r="I38" s="92"/>
      <c r="J38" s="224">
        <f t="shared" si="0"/>
        <v>17331.735</v>
      </c>
      <c r="K38" s="297">
        <v>36746.08</v>
      </c>
      <c r="L38" s="297">
        <v>27829.03</v>
      </c>
      <c r="M38" s="121"/>
      <c r="N38" s="121"/>
      <c r="O38" s="224">
        <v>26248.785000000003</v>
      </c>
      <c r="P38" s="225">
        <v>0.3818378353360896</v>
      </c>
      <c r="R38" s="253"/>
    </row>
    <row r="39" spans="1:18" s="61" customFormat="1" ht="25.5">
      <c r="A39" s="92" t="s">
        <v>413</v>
      </c>
      <c r="B39" s="92" t="s">
        <v>396</v>
      </c>
      <c r="C39" s="226">
        <v>17001</v>
      </c>
      <c r="D39" s="223"/>
      <c r="E39" s="92"/>
      <c r="F39" s="92" t="s">
        <v>373</v>
      </c>
      <c r="G39" s="92"/>
      <c r="H39" s="92"/>
      <c r="I39" s="92"/>
      <c r="J39" s="224">
        <f t="shared" si="0"/>
        <v>201327.82</v>
      </c>
      <c r="K39" s="297">
        <v>89459.36</v>
      </c>
      <c r="L39" s="297">
        <v>96028.11</v>
      </c>
      <c r="M39" s="121"/>
      <c r="N39" s="121"/>
      <c r="O39" s="224">
        <v>194759.07</v>
      </c>
      <c r="P39" s="225">
        <v>2.8331361509064115</v>
      </c>
      <c r="R39" s="253"/>
    </row>
    <row r="40" spans="1:18" s="61" customFormat="1" ht="25.5">
      <c r="A40" s="92" t="s">
        <v>414</v>
      </c>
      <c r="B40" s="92" t="s">
        <v>403</v>
      </c>
      <c r="C40" s="226">
        <v>6100</v>
      </c>
      <c r="D40" s="223"/>
      <c r="E40" s="92"/>
      <c r="F40" s="92" t="s">
        <v>373</v>
      </c>
      <c r="G40" s="121"/>
      <c r="H40" s="92"/>
      <c r="I40" s="92"/>
      <c r="J40" s="224">
        <f aca="true" t="shared" si="1" ref="J40:J46">O40-K40+L40</f>
        <v>172447</v>
      </c>
      <c r="K40" s="297">
        <v>118099.05</v>
      </c>
      <c r="L40" s="297">
        <v>104130.05</v>
      </c>
      <c r="M40" s="121"/>
      <c r="N40" s="121"/>
      <c r="O40" s="224">
        <v>186416</v>
      </c>
      <c r="P40" s="225">
        <v>2.7117705414560134</v>
      </c>
      <c r="R40" s="253"/>
    </row>
    <row r="41" spans="1:18" s="61" customFormat="1" ht="17.25" customHeight="1">
      <c r="A41" s="121" t="s">
        <v>415</v>
      </c>
      <c r="B41" s="92" t="s">
        <v>397</v>
      </c>
      <c r="C41" s="226">
        <v>306</v>
      </c>
      <c r="D41" s="223"/>
      <c r="E41" s="92"/>
      <c r="F41" s="92" t="s">
        <v>373</v>
      </c>
      <c r="G41" s="121"/>
      <c r="H41" s="92"/>
      <c r="I41" s="92"/>
      <c r="J41" s="224">
        <f t="shared" si="1"/>
        <v>22908.691999999995</v>
      </c>
      <c r="K41" s="297">
        <v>5861.74</v>
      </c>
      <c r="L41" s="297">
        <v>10409.82</v>
      </c>
      <c r="M41" s="121"/>
      <c r="N41" s="121"/>
      <c r="O41" s="224">
        <v>18360.611999999997</v>
      </c>
      <c r="P41" s="225">
        <v>0.2670895563937847</v>
      </c>
      <c r="R41" s="253"/>
    </row>
    <row r="42" spans="1:18" s="61" customFormat="1" ht="25.5">
      <c r="A42" s="121" t="s">
        <v>416</v>
      </c>
      <c r="B42" s="92" t="s">
        <v>404</v>
      </c>
      <c r="C42" s="226">
        <v>48812</v>
      </c>
      <c r="D42" s="223"/>
      <c r="E42" s="92"/>
      <c r="F42" s="92" t="s">
        <v>373</v>
      </c>
      <c r="G42" s="92" t="s">
        <v>391</v>
      </c>
      <c r="H42" s="92"/>
      <c r="I42" s="92"/>
      <c r="J42" s="224">
        <f t="shared" si="1"/>
        <v>404163.36</v>
      </c>
      <c r="K42" s="297">
        <v>192319.28</v>
      </c>
      <c r="L42" s="297">
        <v>263584.8</v>
      </c>
      <c r="M42" s="121"/>
      <c r="N42" s="121"/>
      <c r="O42" s="224">
        <v>332897.84</v>
      </c>
      <c r="P42" s="225">
        <v>4.842623786726125</v>
      </c>
      <c r="R42" s="253"/>
    </row>
    <row r="43" spans="1:18" s="61" customFormat="1" ht="38.25">
      <c r="A43" s="121" t="s">
        <v>426</v>
      </c>
      <c r="B43" s="320" t="s">
        <v>434</v>
      </c>
      <c r="C43" s="226">
        <v>373</v>
      </c>
      <c r="D43" s="223"/>
      <c r="E43" s="92"/>
      <c r="F43" s="92" t="s">
        <v>373</v>
      </c>
      <c r="G43" s="92"/>
      <c r="H43" s="92"/>
      <c r="I43" s="92"/>
      <c r="J43" s="224">
        <f t="shared" si="1"/>
        <v>39217.22</v>
      </c>
      <c r="K43" s="297">
        <v>10433.18</v>
      </c>
      <c r="L43" s="297">
        <v>13831.21</v>
      </c>
      <c r="M43" s="121"/>
      <c r="N43" s="121"/>
      <c r="O43" s="224">
        <v>35819.19</v>
      </c>
      <c r="P43" s="225">
        <v>0.5210573355335154</v>
      </c>
      <c r="R43" s="253"/>
    </row>
    <row r="44" spans="1:18" s="61" customFormat="1" ht="38.25">
      <c r="A44" s="121" t="s">
        <v>427</v>
      </c>
      <c r="B44" s="320" t="s">
        <v>428</v>
      </c>
      <c r="C44" s="226">
        <v>13279</v>
      </c>
      <c r="D44" s="223"/>
      <c r="E44" s="92"/>
      <c r="F44" s="92" t="s">
        <v>373</v>
      </c>
      <c r="G44" s="92"/>
      <c r="H44" s="92"/>
      <c r="I44" s="92"/>
      <c r="J44" s="224">
        <f t="shared" si="1"/>
        <v>177938.6</v>
      </c>
      <c r="K44" s="297">
        <v>36271.59</v>
      </c>
      <c r="L44" s="297">
        <v>61368.9</v>
      </c>
      <c r="M44" s="121"/>
      <c r="N44" s="121"/>
      <c r="O44" s="224">
        <v>152841.29</v>
      </c>
      <c r="P44" s="225">
        <v>2.223363379431677</v>
      </c>
      <c r="R44" s="253"/>
    </row>
    <row r="45" spans="1:18" s="61" customFormat="1" ht="25.5">
      <c r="A45" s="121" t="s">
        <v>439</v>
      </c>
      <c r="B45" s="328" t="s">
        <v>443</v>
      </c>
      <c r="C45" s="226">
        <v>141782</v>
      </c>
      <c r="D45" s="223"/>
      <c r="E45" s="92"/>
      <c r="F45" s="92" t="s">
        <v>373</v>
      </c>
      <c r="G45" s="92"/>
      <c r="H45" s="92"/>
      <c r="I45" s="92"/>
      <c r="J45" s="224">
        <f t="shared" si="1"/>
        <v>638213.5999999999</v>
      </c>
      <c r="K45" s="297">
        <v>42222.18</v>
      </c>
      <c r="L45" s="297">
        <v>40998.96</v>
      </c>
      <c r="M45" s="121"/>
      <c r="N45" s="121"/>
      <c r="O45" s="224">
        <v>639436.82</v>
      </c>
      <c r="P45" s="225">
        <v>9.301808490678434</v>
      </c>
      <c r="R45" s="253"/>
    </row>
    <row r="46" spans="1:18" s="61" customFormat="1" ht="38.25">
      <c r="A46" s="121" t="s">
        <v>440</v>
      </c>
      <c r="B46" s="329" t="s">
        <v>444</v>
      </c>
      <c r="C46" s="226">
        <v>6830</v>
      </c>
      <c r="D46" s="223"/>
      <c r="E46" s="92"/>
      <c r="F46" s="92"/>
      <c r="G46" s="92"/>
      <c r="H46" s="92"/>
      <c r="I46" s="92"/>
      <c r="J46" s="224">
        <f t="shared" si="1"/>
        <v>17348.2</v>
      </c>
      <c r="K46" s="297"/>
      <c r="L46" s="297"/>
      <c r="M46" s="121"/>
      <c r="N46" s="121"/>
      <c r="O46" s="224">
        <v>17348.2</v>
      </c>
      <c r="P46" s="225">
        <v>0.2523621239984079</v>
      </c>
      <c r="R46" s="253"/>
    </row>
    <row r="47" spans="1:18" s="61" customFormat="1" ht="38.25">
      <c r="A47" s="92" t="s">
        <v>441</v>
      </c>
      <c r="B47" s="328" t="s">
        <v>445</v>
      </c>
      <c r="C47" s="226">
        <v>42000</v>
      </c>
      <c r="D47" s="223"/>
      <c r="E47" s="92"/>
      <c r="F47" s="92"/>
      <c r="G47" s="92"/>
      <c r="H47" s="92"/>
      <c r="I47" s="92"/>
      <c r="J47" s="224">
        <f t="shared" si="0"/>
        <v>196560</v>
      </c>
      <c r="K47" s="297"/>
      <c r="L47" s="297"/>
      <c r="M47" s="121"/>
      <c r="N47" s="121"/>
      <c r="O47" s="224">
        <v>196560</v>
      </c>
      <c r="P47" s="225">
        <v>2.859334057315863</v>
      </c>
      <c r="R47" s="253"/>
    </row>
    <row r="48" spans="1:18" s="61" customFormat="1" ht="31.5">
      <c r="A48" s="327" t="s">
        <v>442</v>
      </c>
      <c r="B48" s="330" t="s">
        <v>446</v>
      </c>
      <c r="C48" s="226">
        <v>572</v>
      </c>
      <c r="D48" s="223"/>
      <c r="E48" s="92"/>
      <c r="F48" s="92"/>
      <c r="G48" s="92"/>
      <c r="H48" s="92"/>
      <c r="I48" s="92"/>
      <c r="J48" s="224">
        <f t="shared" si="0"/>
        <v>60479.814840000014</v>
      </c>
      <c r="K48" s="297">
        <v>46030.84</v>
      </c>
      <c r="L48" s="297">
        <v>605.73</v>
      </c>
      <c r="M48" s="121"/>
      <c r="N48" s="121"/>
      <c r="O48" s="224">
        <v>105904.92484</v>
      </c>
      <c r="P48" s="225">
        <v>1.5405858691111556</v>
      </c>
      <c r="R48" s="253"/>
    </row>
    <row r="49" spans="1:18" s="61" customFormat="1" ht="12.75">
      <c r="A49" s="120" t="s">
        <v>212</v>
      </c>
      <c r="B49" s="112"/>
      <c r="C49" s="192"/>
      <c r="D49" s="112"/>
      <c r="E49" s="112"/>
      <c r="F49" s="112"/>
      <c r="G49" s="112"/>
      <c r="H49" s="112"/>
      <c r="I49" s="112"/>
      <c r="J49" s="219">
        <f aca="true" t="shared" si="2" ref="J49:O49">SUM(J32:J48)</f>
        <v>3497180.206840001</v>
      </c>
      <c r="K49" s="298">
        <f t="shared" si="2"/>
        <v>1720562.2700000003</v>
      </c>
      <c r="L49" s="298">
        <f t="shared" si="2"/>
        <v>1872709.3100000003</v>
      </c>
      <c r="M49" s="298">
        <f t="shared" si="2"/>
        <v>0</v>
      </c>
      <c r="N49" s="298">
        <f t="shared" si="2"/>
        <v>0</v>
      </c>
      <c r="O49" s="219">
        <f t="shared" si="2"/>
        <v>3345033.16684</v>
      </c>
      <c r="P49" s="206">
        <f>ROUND(O49/'справка № 1ИД-БАЛАНС'!$B$57*100,2)</f>
        <v>48.66</v>
      </c>
      <c r="R49" s="286"/>
    </row>
    <row r="50" spans="1:16" s="20" customFormat="1" ht="29.25" customHeight="1">
      <c r="A50" s="92" t="s">
        <v>289</v>
      </c>
      <c r="B50" s="92"/>
      <c r="C50" s="121" t="s">
        <v>156</v>
      </c>
      <c r="D50" s="92"/>
      <c r="E50" s="92"/>
      <c r="F50" s="92" t="s">
        <v>156</v>
      </c>
      <c r="G50" s="92"/>
      <c r="H50" s="92"/>
      <c r="I50" s="92"/>
      <c r="J50" s="92" t="s">
        <v>156</v>
      </c>
      <c r="K50" s="121" t="s">
        <v>156</v>
      </c>
      <c r="L50" s="121"/>
      <c r="M50" s="121"/>
      <c r="N50" s="121" t="s">
        <v>156</v>
      </c>
      <c r="O50" s="92" t="s">
        <v>156</v>
      </c>
      <c r="P50" s="10"/>
    </row>
    <row r="51" spans="1:16" s="20" customFormat="1" ht="15" customHeight="1">
      <c r="A51" s="92" t="s">
        <v>290</v>
      </c>
      <c r="B51" s="92"/>
      <c r="C51" s="121" t="s">
        <v>156</v>
      </c>
      <c r="D51" s="92"/>
      <c r="E51" s="92"/>
      <c r="F51" s="92" t="s">
        <v>156</v>
      </c>
      <c r="G51" s="92"/>
      <c r="H51" s="92"/>
      <c r="I51" s="92"/>
      <c r="J51" s="112"/>
      <c r="K51" s="192"/>
      <c r="L51" s="192"/>
      <c r="M51" s="192"/>
      <c r="N51" s="192"/>
      <c r="O51" s="112"/>
      <c r="P51" s="212"/>
    </row>
    <row r="52" spans="1:16" s="61" customFormat="1" ht="18.75" customHeight="1">
      <c r="A52" s="92" t="s">
        <v>192</v>
      </c>
      <c r="B52" s="92"/>
      <c r="C52" s="192"/>
      <c r="D52" s="112"/>
      <c r="E52" s="112"/>
      <c r="F52" s="112"/>
      <c r="G52" s="112"/>
      <c r="H52" s="112"/>
      <c r="I52" s="112"/>
      <c r="J52" s="112"/>
      <c r="K52" s="192"/>
      <c r="L52" s="192"/>
      <c r="M52" s="192"/>
      <c r="N52" s="192"/>
      <c r="O52" s="220"/>
      <c r="P52" s="213"/>
    </row>
    <row r="53" spans="1:16" s="61" customFormat="1" ht="25.5">
      <c r="A53" s="92" t="s">
        <v>411</v>
      </c>
      <c r="B53" s="92" t="s">
        <v>384</v>
      </c>
      <c r="C53" s="226">
        <v>30</v>
      </c>
      <c r="D53" s="223"/>
      <c r="E53" s="92"/>
      <c r="F53" s="92" t="s">
        <v>373</v>
      </c>
      <c r="G53" s="92"/>
      <c r="H53" s="92"/>
      <c r="I53" s="92"/>
      <c r="J53" s="224">
        <f>O53-K53+L53</f>
        <v>19764.49</v>
      </c>
      <c r="K53" s="297">
        <v>256.84</v>
      </c>
      <c r="L53" s="297">
        <v>456.09</v>
      </c>
      <c r="M53" s="226"/>
      <c r="N53" s="226"/>
      <c r="O53" s="224">
        <v>19565.24</v>
      </c>
      <c r="P53" s="225">
        <v>0.2846131312146857</v>
      </c>
    </row>
    <row r="54" spans="1:16" s="61" customFormat="1" ht="25.5">
      <c r="A54" s="92" t="s">
        <v>429</v>
      </c>
      <c r="B54" s="92" t="s">
        <v>400</v>
      </c>
      <c r="C54" s="226">
        <v>65</v>
      </c>
      <c r="D54" s="223"/>
      <c r="E54" s="92"/>
      <c r="F54" s="92" t="s">
        <v>373</v>
      </c>
      <c r="G54" s="92"/>
      <c r="H54" s="92"/>
      <c r="I54" s="92"/>
      <c r="J54" s="224">
        <f aca="true" t="shared" si="3" ref="J54:J64">O54-K54+L54</f>
        <v>128193.14</v>
      </c>
      <c r="K54" s="297"/>
      <c r="L54" s="297">
        <v>826.34</v>
      </c>
      <c r="M54" s="226"/>
      <c r="N54" s="226"/>
      <c r="O54" s="224">
        <v>127366.8</v>
      </c>
      <c r="P54" s="225">
        <v>1.8527891178843003</v>
      </c>
    </row>
    <row r="55" spans="1:16" s="61" customFormat="1" ht="27.75" customHeight="1">
      <c r="A55" s="92" t="s">
        <v>430</v>
      </c>
      <c r="B55" s="92" t="s">
        <v>385</v>
      </c>
      <c r="C55" s="226">
        <v>102</v>
      </c>
      <c r="D55" s="223"/>
      <c r="E55" s="92"/>
      <c r="F55" s="92" t="s">
        <v>373</v>
      </c>
      <c r="G55" s="92"/>
      <c r="H55" s="92"/>
      <c r="I55" s="92"/>
      <c r="J55" s="224">
        <f t="shared" si="3"/>
        <v>105953.41</v>
      </c>
      <c r="K55" s="297">
        <v>214.2</v>
      </c>
      <c r="L55" s="297">
        <v>306</v>
      </c>
      <c r="M55" s="226"/>
      <c r="N55" s="226"/>
      <c r="O55" s="224">
        <v>105861.61</v>
      </c>
      <c r="P55" s="225">
        <v>1.539955773480309</v>
      </c>
    </row>
    <row r="56" spans="1:16" s="61" customFormat="1" ht="25.5">
      <c r="A56" s="92" t="s">
        <v>417</v>
      </c>
      <c r="B56" s="92" t="s">
        <v>386</v>
      </c>
      <c r="C56" s="226">
        <v>25</v>
      </c>
      <c r="D56" s="223"/>
      <c r="E56" s="92"/>
      <c r="F56" s="92" t="s">
        <v>373</v>
      </c>
      <c r="G56" s="92"/>
      <c r="H56" s="92"/>
      <c r="I56" s="92"/>
      <c r="J56" s="224">
        <f t="shared" si="3"/>
        <v>50246.17</v>
      </c>
      <c r="K56" s="297">
        <v>1249.31</v>
      </c>
      <c r="L56" s="297">
        <v>816.59</v>
      </c>
      <c r="M56" s="226"/>
      <c r="N56" s="226"/>
      <c r="O56" s="224">
        <v>50678.89</v>
      </c>
      <c r="P56" s="225">
        <v>0.7372195572037257</v>
      </c>
    </row>
    <row r="57" spans="1:16" s="61" customFormat="1" ht="38.25">
      <c r="A57" s="92" t="s">
        <v>412</v>
      </c>
      <c r="B57" s="92" t="s">
        <v>395</v>
      </c>
      <c r="C57" s="226">
        <v>30</v>
      </c>
      <c r="D57" s="223"/>
      <c r="E57" s="92"/>
      <c r="F57" s="92" t="s">
        <v>373</v>
      </c>
      <c r="G57" s="92"/>
      <c r="H57" s="92"/>
      <c r="I57" s="92"/>
      <c r="J57" s="224">
        <f t="shared" si="3"/>
        <v>58983.92</v>
      </c>
      <c r="K57" s="297">
        <v>3541.05</v>
      </c>
      <c r="L57" s="297">
        <v>3817.99</v>
      </c>
      <c r="M57" s="226"/>
      <c r="N57" s="226"/>
      <c r="O57" s="224">
        <v>58706.98</v>
      </c>
      <c r="P57" s="225">
        <v>0.8540031914741617</v>
      </c>
    </row>
    <row r="58" spans="1:16" s="61" customFormat="1" ht="25.5">
      <c r="A58" s="92" t="s">
        <v>418</v>
      </c>
      <c r="B58" s="92" t="s">
        <v>387</v>
      </c>
      <c r="C58" s="226">
        <v>50</v>
      </c>
      <c r="D58" s="223"/>
      <c r="E58" s="92"/>
      <c r="F58" s="92" t="s">
        <v>373</v>
      </c>
      <c r="G58" s="121"/>
      <c r="H58" s="92"/>
      <c r="I58" s="92"/>
      <c r="J58" s="224">
        <f t="shared" si="3"/>
        <v>102443.60999999999</v>
      </c>
      <c r="K58" s="297">
        <v>1503.07</v>
      </c>
      <c r="L58" s="297">
        <v>2232.59</v>
      </c>
      <c r="M58" s="297"/>
      <c r="N58" s="226"/>
      <c r="O58" s="315">
        <v>101714.09</v>
      </c>
      <c r="P58" s="225">
        <v>1.4796223119957816</v>
      </c>
    </row>
    <row r="59" spans="1:16" s="61" customFormat="1" ht="25.5">
      <c r="A59" s="92" t="s">
        <v>419</v>
      </c>
      <c r="B59" s="92" t="s">
        <v>399</v>
      </c>
      <c r="C59" s="226">
        <v>50</v>
      </c>
      <c r="D59" s="223"/>
      <c r="E59" s="92"/>
      <c r="F59" s="92" t="s">
        <v>373</v>
      </c>
      <c r="G59" s="121"/>
      <c r="H59" s="92"/>
      <c r="I59" s="92"/>
      <c r="J59" s="224">
        <f t="shared" si="3"/>
        <v>104585.47</v>
      </c>
      <c r="K59" s="297">
        <v>26.4</v>
      </c>
      <c r="L59" s="297">
        <v>412.68</v>
      </c>
      <c r="M59" s="297"/>
      <c r="N59" s="297"/>
      <c r="O59" s="315">
        <v>104199.19</v>
      </c>
      <c r="P59" s="225">
        <v>1.5157727549436637</v>
      </c>
    </row>
    <row r="60" spans="1:16" s="61" customFormat="1" ht="25.5">
      <c r="A60" s="92" t="s">
        <v>420</v>
      </c>
      <c r="B60" s="92" t="s">
        <v>393</v>
      </c>
      <c r="C60" s="226">
        <v>100</v>
      </c>
      <c r="D60" s="223"/>
      <c r="E60" s="92"/>
      <c r="F60" s="92" t="s">
        <v>373</v>
      </c>
      <c r="G60" s="121"/>
      <c r="H60" s="92"/>
      <c r="I60" s="92"/>
      <c r="J60" s="224">
        <f t="shared" si="3"/>
        <v>104463.68</v>
      </c>
      <c r="K60" s="297">
        <v>148</v>
      </c>
      <c r="L60" s="297">
        <v>7576</v>
      </c>
      <c r="M60" s="297"/>
      <c r="N60" s="297"/>
      <c r="O60" s="315">
        <v>97035.68</v>
      </c>
      <c r="P60" s="225">
        <v>1.4115660592124732</v>
      </c>
    </row>
    <row r="61" spans="1:16" s="61" customFormat="1" ht="25.5">
      <c r="A61" s="92" t="s">
        <v>421</v>
      </c>
      <c r="B61" s="92" t="s">
        <v>392</v>
      </c>
      <c r="C61" s="226">
        <v>5</v>
      </c>
      <c r="D61" s="223"/>
      <c r="E61" s="92"/>
      <c r="F61" s="92" t="s">
        <v>373</v>
      </c>
      <c r="G61" s="121"/>
      <c r="H61" s="92"/>
      <c r="I61" s="92"/>
      <c r="J61" s="224">
        <f t="shared" si="3"/>
        <v>10096.279999999999</v>
      </c>
      <c r="K61" s="297">
        <v>106.01</v>
      </c>
      <c r="L61" s="297">
        <v>15.07</v>
      </c>
      <c r="M61" s="297"/>
      <c r="N61" s="297"/>
      <c r="O61" s="315">
        <v>10187.22</v>
      </c>
      <c r="P61" s="225">
        <v>0.1481922318649232</v>
      </c>
    </row>
    <row r="62" spans="1:16" s="61" customFormat="1" ht="25.5">
      <c r="A62" s="92" t="s">
        <v>423</v>
      </c>
      <c r="B62" s="92" t="s">
        <v>424</v>
      </c>
      <c r="C62" s="226">
        <v>60</v>
      </c>
      <c r="D62" s="223"/>
      <c r="E62" s="92"/>
      <c r="F62" s="92" t="s">
        <v>373</v>
      </c>
      <c r="G62" s="121"/>
      <c r="H62" s="92"/>
      <c r="I62" s="92"/>
      <c r="J62" s="224">
        <f t="shared" si="3"/>
        <v>122189.29999999999</v>
      </c>
      <c r="K62" s="297">
        <v>3018.57</v>
      </c>
      <c r="L62" s="297">
        <v>3590.64</v>
      </c>
      <c r="M62" s="297"/>
      <c r="N62" s="297"/>
      <c r="O62" s="224">
        <v>121617.23</v>
      </c>
      <c r="P62" s="225">
        <v>1.7691508328012644</v>
      </c>
    </row>
    <row r="63" spans="1:16" s="61" customFormat="1" ht="25.5">
      <c r="A63" s="92" t="s">
        <v>431</v>
      </c>
      <c r="B63" s="321" t="s">
        <v>432</v>
      </c>
      <c r="C63" s="226">
        <v>78</v>
      </c>
      <c r="D63" s="112"/>
      <c r="E63" s="112"/>
      <c r="F63" s="92" t="s">
        <v>373</v>
      </c>
      <c r="G63" s="112"/>
      <c r="H63" s="112"/>
      <c r="I63" s="112"/>
      <c r="J63" s="224">
        <f t="shared" si="3"/>
        <v>154170.95</v>
      </c>
      <c r="K63" s="297">
        <v>6478.11</v>
      </c>
      <c r="L63" s="297">
        <v>5817.73</v>
      </c>
      <c r="M63" s="226"/>
      <c r="N63" s="226"/>
      <c r="O63" s="224">
        <v>154831.33</v>
      </c>
      <c r="P63" s="225">
        <v>2.2523122456680467</v>
      </c>
    </row>
    <row r="64" spans="1:16" s="61" customFormat="1" ht="25.5">
      <c r="A64" s="92" t="s">
        <v>447</v>
      </c>
      <c r="B64" s="331" t="s">
        <v>448</v>
      </c>
      <c r="C64" s="226">
        <v>60</v>
      </c>
      <c r="D64" s="112"/>
      <c r="E64" s="112"/>
      <c r="F64" s="92" t="s">
        <v>373</v>
      </c>
      <c r="G64" s="112"/>
      <c r="H64" s="112"/>
      <c r="I64" s="112"/>
      <c r="J64" s="224">
        <f t="shared" si="3"/>
        <v>119766.75999999998</v>
      </c>
      <c r="K64" s="297">
        <v>17466.29</v>
      </c>
      <c r="L64" s="297">
        <v>10303.96</v>
      </c>
      <c r="M64" s="226"/>
      <c r="N64" s="226"/>
      <c r="O64" s="224">
        <v>126929.09</v>
      </c>
      <c r="P64" s="225">
        <v>1.8464218045437033</v>
      </c>
    </row>
    <row r="65" spans="1:16" s="61" customFormat="1" ht="25.5">
      <c r="A65" s="92" t="s">
        <v>422</v>
      </c>
      <c r="B65" s="92" t="s">
        <v>394</v>
      </c>
      <c r="C65" s="226">
        <v>75</v>
      </c>
      <c r="D65" s="223"/>
      <c r="E65" s="92"/>
      <c r="F65" s="92" t="s">
        <v>401</v>
      </c>
      <c r="G65" s="121"/>
      <c r="H65" s="92"/>
      <c r="I65" s="92"/>
      <c r="J65" s="224">
        <f>O65-M65+N65</f>
        <v>152049.02000000002</v>
      </c>
      <c r="K65" s="297"/>
      <c r="L65" s="297"/>
      <c r="M65" s="297">
        <v>2435.71</v>
      </c>
      <c r="N65" s="297">
        <v>1950.81</v>
      </c>
      <c r="O65" s="224">
        <v>152533.92</v>
      </c>
      <c r="P65" s="225">
        <v>2.218892105982363</v>
      </c>
    </row>
    <row r="66" spans="1:16" s="61" customFormat="1" ht="12.75">
      <c r="A66" s="120" t="s">
        <v>213</v>
      </c>
      <c r="B66" s="190"/>
      <c r="C66" s="192"/>
      <c r="D66" s="112"/>
      <c r="E66" s="112"/>
      <c r="F66" s="112"/>
      <c r="G66" s="112"/>
      <c r="H66" s="112"/>
      <c r="I66" s="112"/>
      <c r="J66" s="219">
        <f aca="true" t="shared" si="4" ref="J66:O66">SUM(J53:J65)</f>
        <v>1232906.2</v>
      </c>
      <c r="K66" s="298">
        <f t="shared" si="4"/>
        <v>34007.85</v>
      </c>
      <c r="L66" s="298">
        <f t="shared" si="4"/>
        <v>36171.67999999999</v>
      </c>
      <c r="M66" s="298">
        <f t="shared" si="4"/>
        <v>2435.71</v>
      </c>
      <c r="N66" s="298">
        <f t="shared" si="4"/>
        <v>1950.81</v>
      </c>
      <c r="O66" s="219">
        <f t="shared" si="4"/>
        <v>1231227.2699999998</v>
      </c>
      <c r="P66" s="206">
        <f>SUM(P53:P63)</f>
        <v>13.845197207743336</v>
      </c>
    </row>
    <row r="67" spans="1:16" s="20" customFormat="1" ht="29.25" customHeight="1">
      <c r="A67" s="92" t="s">
        <v>297</v>
      </c>
      <c r="B67" s="92"/>
      <c r="C67" s="121"/>
      <c r="D67" s="92"/>
      <c r="E67" s="92"/>
      <c r="F67" s="92"/>
      <c r="G67" s="92"/>
      <c r="H67" s="92"/>
      <c r="I67" s="92"/>
      <c r="J67" s="92"/>
      <c r="K67" s="121"/>
      <c r="L67" s="121"/>
      <c r="M67" s="121"/>
      <c r="N67" s="121"/>
      <c r="O67" s="92"/>
      <c r="P67" s="10"/>
    </row>
    <row r="68" spans="1:16" s="61" customFormat="1" ht="12.75">
      <c r="A68" s="92" t="s">
        <v>196</v>
      </c>
      <c r="B68" s="92"/>
      <c r="C68" s="192"/>
      <c r="D68" s="112"/>
      <c r="E68" s="112"/>
      <c r="F68" s="112"/>
      <c r="G68" s="112"/>
      <c r="H68" s="112"/>
      <c r="I68" s="112"/>
      <c r="J68" s="112"/>
      <c r="K68" s="192"/>
      <c r="L68" s="192"/>
      <c r="M68" s="192"/>
      <c r="N68" s="192"/>
      <c r="O68" s="112"/>
      <c r="P68" s="12"/>
    </row>
    <row r="69" spans="1:16" s="61" customFormat="1" ht="12.75">
      <c r="A69" s="189" t="s">
        <v>291</v>
      </c>
      <c r="B69" s="92"/>
      <c r="C69" s="192"/>
      <c r="D69" s="112"/>
      <c r="E69" s="112"/>
      <c r="F69" s="112"/>
      <c r="G69" s="112"/>
      <c r="H69" s="112"/>
      <c r="I69" s="112"/>
      <c r="J69" s="112"/>
      <c r="K69" s="192"/>
      <c r="L69" s="192"/>
      <c r="M69" s="192"/>
      <c r="N69" s="192"/>
      <c r="O69" s="112"/>
      <c r="P69" s="12"/>
    </row>
    <row r="70" spans="1:16" s="61" customFormat="1" ht="12.75">
      <c r="A70" s="92" t="s">
        <v>20</v>
      </c>
      <c r="B70" s="92"/>
      <c r="C70" s="192"/>
      <c r="D70" s="112"/>
      <c r="E70" s="112"/>
      <c r="F70" s="112"/>
      <c r="G70" s="112"/>
      <c r="H70" s="112"/>
      <c r="I70" s="112"/>
      <c r="J70" s="112"/>
      <c r="K70" s="192"/>
      <c r="L70" s="192"/>
      <c r="M70" s="192"/>
      <c r="N70" s="192"/>
      <c r="O70" s="112"/>
      <c r="P70" s="12"/>
    </row>
    <row r="71" spans="1:16" s="61" customFormat="1" ht="13.5">
      <c r="A71" s="120" t="s">
        <v>294</v>
      </c>
      <c r="B71" s="118"/>
      <c r="C71" s="192"/>
      <c r="D71" s="112"/>
      <c r="E71" s="112"/>
      <c r="F71" s="112"/>
      <c r="G71" s="112"/>
      <c r="H71" s="112"/>
      <c r="I71" s="112"/>
      <c r="J71" s="112"/>
      <c r="K71" s="192"/>
      <c r="L71" s="192"/>
      <c r="M71" s="192"/>
      <c r="N71" s="192"/>
      <c r="O71" s="112"/>
      <c r="P71" s="12"/>
    </row>
    <row r="72" spans="1:16" s="20" customFormat="1" ht="25.5">
      <c r="A72" s="92" t="s">
        <v>292</v>
      </c>
      <c r="B72" s="92"/>
      <c r="C72" s="121" t="s">
        <v>156</v>
      </c>
      <c r="D72" s="92"/>
      <c r="E72" s="92"/>
      <c r="F72" s="92" t="s">
        <v>156</v>
      </c>
      <c r="G72" s="92"/>
      <c r="H72" s="92"/>
      <c r="I72" s="92"/>
      <c r="J72" s="92"/>
      <c r="K72" s="121"/>
      <c r="L72" s="121"/>
      <c r="M72" s="121"/>
      <c r="N72" s="121"/>
      <c r="O72" s="92"/>
      <c r="P72" s="211"/>
    </row>
    <row r="73" spans="1:16" s="20" customFormat="1" ht="12.75">
      <c r="A73" s="120" t="s">
        <v>311</v>
      </c>
      <c r="B73" s="92"/>
      <c r="C73" s="121"/>
      <c r="D73" s="92"/>
      <c r="E73" s="92"/>
      <c r="F73" s="92"/>
      <c r="G73" s="92"/>
      <c r="H73" s="92"/>
      <c r="I73" s="92"/>
      <c r="J73" s="219">
        <v>0</v>
      </c>
      <c r="K73" s="298">
        <v>0</v>
      </c>
      <c r="L73" s="298">
        <v>0</v>
      </c>
      <c r="M73" s="192"/>
      <c r="N73" s="192"/>
      <c r="O73" s="219">
        <v>0</v>
      </c>
      <c r="P73" s="206">
        <v>0</v>
      </c>
    </row>
    <row r="74" spans="1:16" s="20" customFormat="1" ht="12.75">
      <c r="A74" s="31" t="s">
        <v>229</v>
      </c>
      <c r="B74" s="92"/>
      <c r="C74" s="121" t="s">
        <v>156</v>
      </c>
      <c r="D74" s="92"/>
      <c r="E74" s="92"/>
      <c r="F74" s="92" t="s">
        <v>156</v>
      </c>
      <c r="G74" s="92"/>
      <c r="H74" s="92"/>
      <c r="I74" s="92"/>
      <c r="J74" s="219">
        <f>J49+J66+J73</f>
        <v>4730086.406840001</v>
      </c>
      <c r="K74" s="298">
        <f>K49+K66+K73</f>
        <v>1754570.1200000003</v>
      </c>
      <c r="L74" s="298">
        <f>L49+L66+L73</f>
        <v>1908880.9900000002</v>
      </c>
      <c r="M74" s="121"/>
      <c r="N74" s="121" t="s">
        <v>156</v>
      </c>
      <c r="O74" s="219">
        <f>O49+O66+O73</f>
        <v>4576260.43684</v>
      </c>
      <c r="P74" s="206">
        <f>ROUND(O74/'справка № 1ИД-БАЛАНС'!$B$57*100,2)</f>
        <v>66.57</v>
      </c>
    </row>
    <row r="75" spans="1:16" s="20" customFormat="1" ht="38.25" customHeight="1">
      <c r="A75" s="75" t="s">
        <v>293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121"/>
      <c r="M75" s="121"/>
      <c r="N75" s="121"/>
      <c r="O75" s="92"/>
      <c r="P75" s="10"/>
    </row>
    <row r="76" spans="1:16" s="61" customFormat="1" ht="12.75">
      <c r="A76" s="190"/>
      <c r="B76" s="190"/>
      <c r="C76" s="112"/>
      <c r="D76" s="112"/>
      <c r="E76" s="112"/>
      <c r="F76" s="112"/>
      <c r="G76" s="112"/>
      <c r="H76" s="112"/>
      <c r="I76" s="112"/>
      <c r="J76" s="112"/>
      <c r="K76" s="112"/>
      <c r="L76" s="192"/>
      <c r="M76" s="192"/>
      <c r="N76" s="192"/>
      <c r="O76" s="112"/>
      <c r="P76" s="12"/>
    </row>
    <row r="77" spans="1:16" s="61" customFormat="1" ht="12.75">
      <c r="A77" s="120" t="s">
        <v>212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92"/>
      <c r="M77" s="192"/>
      <c r="N77" s="192"/>
      <c r="O77" s="112"/>
      <c r="P77" s="12"/>
    </row>
    <row r="78" spans="1:16" s="20" customFormat="1" ht="27.75" customHeight="1">
      <c r="A78" s="92" t="s">
        <v>289</v>
      </c>
      <c r="B78" s="92"/>
      <c r="C78" s="92" t="s">
        <v>156</v>
      </c>
      <c r="D78" s="92"/>
      <c r="E78" s="92"/>
      <c r="F78" s="92" t="s">
        <v>156</v>
      </c>
      <c r="G78" s="92"/>
      <c r="H78" s="92"/>
      <c r="I78" s="92"/>
      <c r="J78" s="92" t="s">
        <v>156</v>
      </c>
      <c r="K78" s="92" t="s">
        <v>156</v>
      </c>
      <c r="L78" s="121"/>
      <c r="M78" s="121"/>
      <c r="N78" s="121" t="s">
        <v>156</v>
      </c>
      <c r="O78" s="92" t="s">
        <v>156</v>
      </c>
      <c r="P78" s="10"/>
    </row>
    <row r="79" spans="1:16" s="20" customFormat="1" ht="14.25" customHeight="1">
      <c r="A79" s="92" t="s">
        <v>290</v>
      </c>
      <c r="B79" s="92"/>
      <c r="C79" s="92" t="s">
        <v>156</v>
      </c>
      <c r="D79" s="92"/>
      <c r="E79" s="92"/>
      <c r="F79" s="92" t="s">
        <v>156</v>
      </c>
      <c r="G79" s="92"/>
      <c r="H79" s="92"/>
      <c r="I79" s="92"/>
      <c r="J79" s="92" t="s">
        <v>156</v>
      </c>
      <c r="K79" s="92" t="s">
        <v>156</v>
      </c>
      <c r="L79" s="121"/>
      <c r="M79" s="121"/>
      <c r="N79" s="121" t="s">
        <v>156</v>
      </c>
      <c r="O79" s="92" t="s">
        <v>156</v>
      </c>
      <c r="P79" s="10"/>
    </row>
    <row r="80" spans="1:16" s="61" customFormat="1" ht="16.5" customHeight="1">
      <c r="A80" s="92" t="s">
        <v>192</v>
      </c>
      <c r="B80" s="92"/>
      <c r="C80" s="112"/>
      <c r="D80" s="112"/>
      <c r="E80" s="112"/>
      <c r="F80" s="112"/>
      <c r="G80" s="112"/>
      <c r="H80" s="112"/>
      <c r="I80" s="112"/>
      <c r="J80" s="112"/>
      <c r="K80" s="112"/>
      <c r="L80" s="192"/>
      <c r="M80" s="192"/>
      <c r="N80" s="192"/>
      <c r="O80" s="112"/>
      <c r="P80" s="12"/>
    </row>
    <row r="81" spans="1:16" s="61" customFormat="1" ht="14.25" customHeight="1">
      <c r="A81" s="92" t="s">
        <v>193</v>
      </c>
      <c r="B81" s="92"/>
      <c r="C81" s="112"/>
      <c r="D81" s="112"/>
      <c r="E81" s="112"/>
      <c r="F81" s="112"/>
      <c r="G81" s="112"/>
      <c r="H81" s="112"/>
      <c r="I81" s="112"/>
      <c r="J81" s="112"/>
      <c r="K81" s="112"/>
      <c r="L81" s="192"/>
      <c r="M81" s="192"/>
      <c r="N81" s="192"/>
      <c r="O81" s="112"/>
      <c r="P81" s="12"/>
    </row>
    <row r="82" spans="1:16" s="61" customFormat="1" ht="9.75" customHeight="1">
      <c r="A82" s="92"/>
      <c r="B82" s="92"/>
      <c r="C82" s="112"/>
      <c r="D82" s="112"/>
      <c r="E82" s="112"/>
      <c r="F82" s="112"/>
      <c r="G82" s="112"/>
      <c r="H82" s="112"/>
      <c r="I82" s="112"/>
      <c r="J82" s="112"/>
      <c r="K82" s="112"/>
      <c r="L82" s="192"/>
      <c r="M82" s="192"/>
      <c r="N82" s="192"/>
      <c r="O82" s="112"/>
      <c r="P82" s="12"/>
    </row>
    <row r="83" spans="1:16" s="61" customFormat="1" ht="15.75" customHeight="1">
      <c r="A83" s="92" t="s">
        <v>194</v>
      </c>
      <c r="B83" s="92"/>
      <c r="C83" s="112"/>
      <c r="D83" s="112"/>
      <c r="E83" s="112"/>
      <c r="F83" s="112"/>
      <c r="G83" s="112"/>
      <c r="H83" s="112"/>
      <c r="I83" s="112"/>
      <c r="J83" s="112"/>
      <c r="K83" s="112"/>
      <c r="L83" s="192"/>
      <c r="M83" s="192"/>
      <c r="N83" s="192"/>
      <c r="O83" s="112"/>
      <c r="P83" s="12"/>
    </row>
    <row r="84" spans="1:16" s="61" customFormat="1" ht="14.25" customHeight="1">
      <c r="A84" s="92" t="s">
        <v>195</v>
      </c>
      <c r="B84" s="92"/>
      <c r="C84" s="112"/>
      <c r="D84" s="112"/>
      <c r="E84" s="112"/>
      <c r="F84" s="112"/>
      <c r="G84" s="112"/>
      <c r="H84" s="112"/>
      <c r="I84" s="112"/>
      <c r="J84" s="112"/>
      <c r="K84" s="112"/>
      <c r="L84" s="192"/>
      <c r="M84" s="192"/>
      <c r="N84" s="192"/>
      <c r="O84" s="112"/>
      <c r="P84" s="12"/>
    </row>
    <row r="85" spans="1:16" s="61" customFormat="1" ht="12.75">
      <c r="A85" s="120" t="s">
        <v>213</v>
      </c>
      <c r="B85" s="190"/>
      <c r="C85" s="112"/>
      <c r="D85" s="112"/>
      <c r="E85" s="112"/>
      <c r="F85" s="112"/>
      <c r="G85" s="112"/>
      <c r="H85" s="112"/>
      <c r="I85" s="112"/>
      <c r="J85" s="112"/>
      <c r="K85" s="112"/>
      <c r="L85" s="192"/>
      <c r="M85" s="192"/>
      <c r="N85" s="192"/>
      <c r="O85" s="112"/>
      <c r="P85" s="12"/>
    </row>
    <row r="86" spans="1:16" s="20" customFormat="1" ht="28.5" customHeight="1">
      <c r="A86" s="92" t="s">
        <v>362</v>
      </c>
      <c r="B86" s="92"/>
      <c r="C86" s="92" t="s">
        <v>156</v>
      </c>
      <c r="D86" s="92" t="s">
        <v>156</v>
      </c>
      <c r="E86" s="92"/>
      <c r="F86" s="92" t="s">
        <v>156</v>
      </c>
      <c r="G86" s="92"/>
      <c r="H86" s="92"/>
      <c r="I86" s="92"/>
      <c r="J86" s="92" t="s">
        <v>156</v>
      </c>
      <c r="K86" s="92" t="s">
        <v>156</v>
      </c>
      <c r="L86" s="121"/>
      <c r="M86" s="121"/>
      <c r="N86" s="121" t="s">
        <v>156</v>
      </c>
      <c r="O86" s="92" t="s">
        <v>156</v>
      </c>
      <c r="P86" s="10"/>
    </row>
    <row r="87" spans="1:16" s="20" customFormat="1" ht="12.75">
      <c r="A87" s="120" t="s">
        <v>294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121"/>
      <c r="M87" s="121"/>
      <c r="N87" s="121"/>
      <c r="O87" s="92"/>
      <c r="P87" s="10"/>
    </row>
    <row r="88" spans="1:16" s="20" customFormat="1" ht="12.75">
      <c r="A88" s="31" t="s">
        <v>230</v>
      </c>
      <c r="B88" s="92"/>
      <c r="C88" s="92" t="s">
        <v>156</v>
      </c>
      <c r="D88" s="92" t="s">
        <v>156</v>
      </c>
      <c r="E88" s="92"/>
      <c r="F88" s="92" t="s">
        <v>156</v>
      </c>
      <c r="G88" s="92"/>
      <c r="H88" s="92"/>
      <c r="I88" s="92"/>
      <c r="J88" s="92" t="s">
        <v>156</v>
      </c>
      <c r="K88" s="92" t="s">
        <v>156</v>
      </c>
      <c r="L88" s="121"/>
      <c r="M88" s="121"/>
      <c r="N88" s="121" t="s">
        <v>156</v>
      </c>
      <c r="O88" s="92" t="s">
        <v>156</v>
      </c>
      <c r="P88" s="10"/>
    </row>
    <row r="89" spans="1:19" s="20" customFormat="1" ht="12.75">
      <c r="A89" s="120" t="s">
        <v>296</v>
      </c>
      <c r="B89" s="92"/>
      <c r="C89" s="92"/>
      <c r="D89" s="92"/>
      <c r="E89" s="92"/>
      <c r="F89" s="92"/>
      <c r="G89" s="92"/>
      <c r="H89" s="92"/>
      <c r="I89" s="112"/>
      <c r="J89" s="219">
        <f aca="true" t="shared" si="5" ref="J89:P89">J49+J66+J73</f>
        <v>4730086.406840001</v>
      </c>
      <c r="K89" s="219">
        <f t="shared" si="5"/>
        <v>1754570.1200000003</v>
      </c>
      <c r="L89" s="298">
        <f t="shared" si="5"/>
        <v>1908880.9900000002</v>
      </c>
      <c r="M89" s="298">
        <f t="shared" si="5"/>
        <v>2435.71</v>
      </c>
      <c r="N89" s="298">
        <f t="shared" si="5"/>
        <v>1950.81</v>
      </c>
      <c r="O89" s="219">
        <f t="shared" si="5"/>
        <v>4576260.43684</v>
      </c>
      <c r="P89" s="229">
        <f t="shared" si="5"/>
        <v>62.505197207743336</v>
      </c>
      <c r="R89" s="287"/>
      <c r="S89" s="287"/>
    </row>
    <row r="90" spans="1:15" ht="49.5" customHeight="1">
      <c r="A90" s="388" t="s">
        <v>359</v>
      </c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53"/>
    </row>
    <row r="91" spans="1:15" ht="49.5" customHeight="1">
      <c r="A91" s="262"/>
      <c r="B91" s="53"/>
      <c r="C91" s="53"/>
      <c r="D91" s="53"/>
      <c r="E91" s="53"/>
      <c r="F91" s="53"/>
      <c r="G91" s="53"/>
      <c r="H91" s="53"/>
      <c r="I91" s="53"/>
      <c r="J91" s="53"/>
      <c r="M91" s="204"/>
      <c r="N91" s="204"/>
      <c r="O91" s="53"/>
    </row>
    <row r="92" spans="1:14" s="9" customFormat="1" ht="12.75">
      <c r="A92" s="9" t="str">
        <f>'справка № 1ИД-БАЛАНС'!A63</f>
        <v>Дата: 31.01.2008</v>
      </c>
      <c r="B92" s="51"/>
      <c r="C92" s="51"/>
      <c r="G92" s="51" t="s">
        <v>378</v>
      </c>
      <c r="H92" s="51"/>
      <c r="K92" s="369" t="s">
        <v>435</v>
      </c>
      <c r="L92" s="369"/>
      <c r="M92" s="299"/>
      <c r="N92" s="306"/>
    </row>
    <row r="93" spans="3:15" ht="12.75">
      <c r="C93" s="51"/>
      <c r="D93" s="51"/>
      <c r="E93" s="51"/>
      <c r="H93" s="51" t="s">
        <v>402</v>
      </c>
      <c r="I93" s="51"/>
      <c r="J93" s="51"/>
      <c r="K93" s="338" t="s">
        <v>433</v>
      </c>
      <c r="L93" s="338"/>
      <c r="M93" s="338"/>
      <c r="N93" s="299"/>
      <c r="O93" s="51"/>
    </row>
  </sheetData>
  <mergeCells count="24">
    <mergeCell ref="Q9:Q13"/>
    <mergeCell ref="J10:J13"/>
    <mergeCell ref="B9:I9"/>
    <mergeCell ref="J9:O9"/>
    <mergeCell ref="F10:F13"/>
    <mergeCell ref="C10:C13"/>
    <mergeCell ref="D10:D13"/>
    <mergeCell ref="E10:E13"/>
    <mergeCell ref="K11:L12"/>
    <mergeCell ref="M11:N12"/>
    <mergeCell ref="A9:A13"/>
    <mergeCell ref="B10:B13"/>
    <mergeCell ref="H10:H13"/>
    <mergeCell ref="G10:G13"/>
    <mergeCell ref="K92:L92"/>
    <mergeCell ref="K93:M93"/>
    <mergeCell ref="M1:P1"/>
    <mergeCell ref="A90:N90"/>
    <mergeCell ref="G4:I4"/>
    <mergeCell ref="P9:P13"/>
    <mergeCell ref="O10:O13"/>
    <mergeCell ref="I10:I13"/>
    <mergeCell ref="K10:N10"/>
    <mergeCell ref="M6:P6"/>
  </mergeCells>
  <printOptions/>
  <pageMargins left="0" right="0" top="0" bottom="0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5">
      <selection activeCell="C44" activeCellId="1" sqref="C36 C44"/>
    </sheetView>
  </sheetViews>
  <sheetFormatPr defaultColWidth="9.140625" defaultRowHeight="12.75"/>
  <cols>
    <col min="1" max="1" width="38.00390625" style="198" customWidth="1"/>
    <col min="2" max="2" width="23.421875" style="198" customWidth="1"/>
    <col min="3" max="3" width="17.8515625" style="198" customWidth="1"/>
    <col min="4" max="4" width="15.00390625" style="198" customWidth="1"/>
    <col min="5" max="5" width="15.28125" style="274" customWidth="1"/>
    <col min="6" max="6" width="14.8515625" style="198" bestFit="1" customWidth="1"/>
    <col min="7" max="16384" width="9.140625" style="198" customWidth="1"/>
  </cols>
  <sheetData>
    <row r="1" spans="2:4" ht="24" customHeight="1">
      <c r="B1" s="199"/>
      <c r="C1" s="199"/>
      <c r="D1" s="222"/>
    </row>
    <row r="2" spans="1:4" ht="12.75">
      <c r="A2" s="200"/>
      <c r="B2" s="199"/>
      <c r="C2" s="401" t="s">
        <v>299</v>
      </c>
      <c r="D2" s="382"/>
    </row>
    <row r="3" spans="1:4" ht="12.75">
      <c r="A3" s="200"/>
      <c r="B3" s="199"/>
      <c r="C3" s="201"/>
      <c r="D3" s="202"/>
    </row>
    <row r="4" spans="1:4" ht="12.75" customHeight="1">
      <c r="A4" s="402" t="s">
        <v>183</v>
      </c>
      <c r="B4" s="402"/>
      <c r="C4" s="402"/>
      <c r="D4" s="402"/>
    </row>
    <row r="5" spans="1:4" ht="14.25">
      <c r="A5" s="398" t="s">
        <v>309</v>
      </c>
      <c r="B5" s="398"/>
      <c r="C5" s="399"/>
      <c r="D5" s="400"/>
    </row>
    <row r="6" spans="1:4" ht="14.25">
      <c r="A6" s="102"/>
      <c r="B6" s="102"/>
      <c r="C6" s="83"/>
      <c r="D6" s="194"/>
    </row>
    <row r="7" spans="1:4" ht="14.25">
      <c r="A7" s="102"/>
      <c r="B7" s="102"/>
      <c r="C7" s="83"/>
      <c r="D7" s="194"/>
    </row>
    <row r="8" spans="1:4" ht="14.25">
      <c r="A8" s="62"/>
      <c r="B8" s="62"/>
      <c r="C8" s="62"/>
      <c r="D8" s="58"/>
    </row>
    <row r="9" spans="1:4" ht="15" customHeight="1">
      <c r="A9" s="100" t="s">
        <v>370</v>
      </c>
      <c r="B9" s="100"/>
      <c r="C9" s="363" t="s">
        <v>364</v>
      </c>
      <c r="D9" s="363"/>
    </row>
    <row r="10" spans="1:4" ht="12.75">
      <c r="A10" s="95" t="str">
        <f>'справка №7ИД'!A7:B7</f>
        <v>Отчетен период: 01/01/2007 - 31/12/2007</v>
      </c>
      <c r="B10" s="101"/>
      <c r="C10" s="199"/>
      <c r="D10" s="199"/>
    </row>
    <row r="11" spans="1:4" ht="12.75">
      <c r="A11" s="133"/>
      <c r="B11" s="8"/>
      <c r="C11" s="8"/>
      <c r="D11" s="116" t="s">
        <v>126</v>
      </c>
    </row>
    <row r="12" spans="1:4" ht="27.75" customHeight="1">
      <c r="A12" s="392" t="s">
        <v>231</v>
      </c>
      <c r="B12" s="359" t="s">
        <v>232</v>
      </c>
      <c r="C12" s="359"/>
      <c r="D12" s="359" t="s">
        <v>233</v>
      </c>
    </row>
    <row r="13" spans="1:4" ht="38.25" customHeight="1">
      <c r="A13" s="404"/>
      <c r="B13" s="103" t="s">
        <v>234</v>
      </c>
      <c r="C13" s="103" t="s">
        <v>235</v>
      </c>
      <c r="D13" s="359"/>
    </row>
    <row r="14" spans="1:4" ht="12.75">
      <c r="A14" s="203" t="s">
        <v>6</v>
      </c>
      <c r="B14" s="111">
        <v>1</v>
      </c>
      <c r="C14" s="111">
        <v>3</v>
      </c>
      <c r="D14" s="111">
        <v>4</v>
      </c>
    </row>
    <row r="15" spans="1:4" ht="12.75">
      <c r="A15" s="192" t="s">
        <v>300</v>
      </c>
      <c r="B15" s="92" t="s">
        <v>156</v>
      </c>
      <c r="C15" s="92"/>
      <c r="D15" s="92" t="s">
        <v>156</v>
      </c>
    </row>
    <row r="16" spans="1:4" ht="12.75">
      <c r="A16" s="121" t="s">
        <v>301</v>
      </c>
      <c r="B16" s="119"/>
      <c r="C16" s="119"/>
      <c r="D16" s="92" t="s">
        <v>156</v>
      </c>
    </row>
    <row r="17" spans="1:4" ht="12.75">
      <c r="A17" s="191" t="s">
        <v>305</v>
      </c>
      <c r="B17" s="119"/>
      <c r="C17" s="119"/>
      <c r="D17" s="92"/>
    </row>
    <row r="18" spans="1:4" ht="12.75">
      <c r="A18" s="121" t="s">
        <v>302</v>
      </c>
      <c r="B18" s="119"/>
      <c r="C18" s="119"/>
      <c r="D18" s="92" t="s">
        <v>156</v>
      </c>
    </row>
    <row r="19" spans="1:7" ht="12.75">
      <c r="A19" s="92" t="s">
        <v>405</v>
      </c>
      <c r="B19" s="226">
        <v>2450</v>
      </c>
      <c r="C19" s="224">
        <v>291011</v>
      </c>
      <c r="D19" s="325">
        <v>0.0005733507507150503</v>
      </c>
      <c r="E19" s="307"/>
      <c r="F19" s="322">
        <v>4273126</v>
      </c>
      <c r="G19" s="323">
        <f>B19/F19</f>
        <v>0.0005733507507150503</v>
      </c>
    </row>
    <row r="20" spans="1:7" ht="25.5">
      <c r="A20" s="92" t="s">
        <v>406</v>
      </c>
      <c r="B20" s="226">
        <v>14245</v>
      </c>
      <c r="C20" s="224">
        <v>161538.3</v>
      </c>
      <c r="D20" s="325">
        <v>0.0005425831605345311</v>
      </c>
      <c r="E20" s="308"/>
      <c r="F20" s="322">
        <v>26254040</v>
      </c>
      <c r="G20" s="323">
        <f aca="true" t="shared" si="0" ref="G20:G34">B20/F20</f>
        <v>0.0005425831605345311</v>
      </c>
    </row>
    <row r="21" spans="1:7" ht="12.75">
      <c r="A21" s="92" t="s">
        <v>407</v>
      </c>
      <c r="B21" s="226">
        <v>17700</v>
      </c>
      <c r="C21" s="224">
        <v>258597</v>
      </c>
      <c r="D21" s="325">
        <v>0.0009641127284177783</v>
      </c>
      <c r="E21" s="308"/>
      <c r="F21" s="322">
        <v>18358849</v>
      </c>
      <c r="G21" s="323">
        <f t="shared" si="0"/>
        <v>0.0009641127284177783</v>
      </c>
    </row>
    <row r="22" spans="1:7" ht="25.5">
      <c r="A22" s="92" t="s">
        <v>408</v>
      </c>
      <c r="B22" s="226">
        <v>7370</v>
      </c>
      <c r="C22" s="224">
        <v>98326.855</v>
      </c>
      <c r="D22" s="325">
        <v>0.0006027120241948397</v>
      </c>
      <c r="E22" s="307"/>
      <c r="F22" s="324">
        <v>12228062</v>
      </c>
      <c r="G22" s="323">
        <f t="shared" si="0"/>
        <v>0.0006027120241948397</v>
      </c>
    </row>
    <row r="23" spans="1:7" ht="12.75">
      <c r="A23" s="92" t="s">
        <v>409</v>
      </c>
      <c r="B23" s="226">
        <v>3971</v>
      </c>
      <c r="C23" s="224">
        <v>115635.52</v>
      </c>
      <c r="D23" s="325">
        <v>0.0007330857222925073</v>
      </c>
      <c r="E23" s="307"/>
      <c r="F23" s="322">
        <v>5416829</v>
      </c>
      <c r="G23" s="323">
        <f t="shared" si="0"/>
        <v>0.0007330857222925073</v>
      </c>
    </row>
    <row r="24" spans="1:7" ht="12.75">
      <c r="A24" s="92" t="s">
        <v>410</v>
      </c>
      <c r="B24" s="226">
        <v>797</v>
      </c>
      <c r="C24" s="224">
        <v>513331.76</v>
      </c>
      <c r="D24" s="325">
        <v>0.0015850760219961616</v>
      </c>
      <c r="E24" s="307"/>
      <c r="F24" s="322">
        <v>502815</v>
      </c>
      <c r="G24" s="323">
        <f t="shared" si="0"/>
        <v>0.0015850760219961616</v>
      </c>
    </row>
    <row r="25" spans="1:7" ht="12.75">
      <c r="A25" s="92" t="s">
        <v>411</v>
      </c>
      <c r="B25" s="226">
        <v>2971</v>
      </c>
      <c r="C25" s="224">
        <v>26248.785000000003</v>
      </c>
      <c r="D25" s="325">
        <v>2.2507575757575757E-05</v>
      </c>
      <c r="E25" s="307"/>
      <c r="F25" s="322">
        <v>132000000</v>
      </c>
      <c r="G25" s="323">
        <f t="shared" si="0"/>
        <v>2.2507575757575757E-05</v>
      </c>
    </row>
    <row r="26" spans="1:7" ht="12.75">
      <c r="A26" s="92" t="s">
        <v>413</v>
      </c>
      <c r="B26" s="226">
        <v>12557</v>
      </c>
      <c r="C26" s="224">
        <v>194759.07</v>
      </c>
      <c r="D26" s="325">
        <v>9.65923076923077E-05</v>
      </c>
      <c r="E26" s="307"/>
      <c r="F26" s="324">
        <v>130000000</v>
      </c>
      <c r="G26" s="323">
        <f t="shared" si="0"/>
        <v>9.65923076923077E-05</v>
      </c>
    </row>
    <row r="27" spans="1:7" ht="12.75">
      <c r="A27" s="92" t="s">
        <v>414</v>
      </c>
      <c r="B27" s="226">
        <v>6100</v>
      </c>
      <c r="C27" s="224">
        <v>186416</v>
      </c>
      <c r="D27" s="325">
        <v>0.00031282051282051284</v>
      </c>
      <c r="E27" s="307"/>
      <c r="F27" s="322">
        <v>19500000</v>
      </c>
      <c r="G27" s="323">
        <f t="shared" si="0"/>
        <v>0.00031282051282051284</v>
      </c>
    </row>
    <row r="28" spans="1:7" ht="12.75">
      <c r="A28" s="121" t="s">
        <v>415</v>
      </c>
      <c r="B28" s="226">
        <v>306</v>
      </c>
      <c r="C28" s="224">
        <v>18360.611999999997</v>
      </c>
      <c r="D28" s="325">
        <v>0.0003248093867789842</v>
      </c>
      <c r="E28" s="307"/>
      <c r="F28" s="324">
        <v>942091</v>
      </c>
      <c r="G28" s="323">
        <f t="shared" si="0"/>
        <v>0.0003248093867789842</v>
      </c>
    </row>
    <row r="29" spans="1:7" ht="14.25" customHeight="1">
      <c r="A29" s="121" t="s">
        <v>416</v>
      </c>
      <c r="B29" s="226">
        <v>48812</v>
      </c>
      <c r="C29" s="224">
        <v>332897.84</v>
      </c>
      <c r="D29" s="325">
        <v>0.0007810215413587803</v>
      </c>
      <c r="E29" s="307"/>
      <c r="F29" s="322">
        <v>62497636</v>
      </c>
      <c r="G29" s="323">
        <f t="shared" si="0"/>
        <v>0.0007810215413587803</v>
      </c>
    </row>
    <row r="30" spans="1:7" ht="14.25" customHeight="1">
      <c r="A30" s="121" t="s">
        <v>426</v>
      </c>
      <c r="B30" s="226">
        <v>373</v>
      </c>
      <c r="C30" s="224">
        <v>35819.19</v>
      </c>
      <c r="D30" s="325">
        <v>6.216666666666667E-06</v>
      </c>
      <c r="E30" s="307"/>
      <c r="F30" s="322">
        <v>60000000</v>
      </c>
      <c r="G30" s="323">
        <f t="shared" si="0"/>
        <v>6.216666666666667E-06</v>
      </c>
    </row>
    <row r="31" spans="1:7" ht="14.25" customHeight="1">
      <c r="A31" s="121" t="s">
        <v>427</v>
      </c>
      <c r="B31" s="226">
        <v>13279</v>
      </c>
      <c r="C31" s="224">
        <v>152841.29</v>
      </c>
      <c r="D31" s="325">
        <v>0.00012071818181818181</v>
      </c>
      <c r="E31" s="307"/>
      <c r="F31" s="322">
        <v>110000000</v>
      </c>
      <c r="G31" s="323">
        <f t="shared" si="0"/>
        <v>0.00012071818181818181</v>
      </c>
    </row>
    <row r="32" spans="1:7" ht="14.25" customHeight="1">
      <c r="A32" s="121" t="s">
        <v>439</v>
      </c>
      <c r="B32" s="226">
        <v>141782</v>
      </c>
      <c r="C32" s="224">
        <v>639436.82</v>
      </c>
      <c r="D32" s="325">
        <v>0.0008301753777836071</v>
      </c>
      <c r="E32" s="307"/>
      <c r="F32" s="324">
        <v>170785600</v>
      </c>
      <c r="G32" s="323">
        <f t="shared" si="0"/>
        <v>0.0008301753777836071</v>
      </c>
    </row>
    <row r="33" spans="1:7" ht="14.25" customHeight="1">
      <c r="A33" s="121" t="s">
        <v>440</v>
      </c>
      <c r="B33" s="226">
        <v>6830</v>
      </c>
      <c r="C33" s="224">
        <v>17348.2</v>
      </c>
      <c r="D33" s="325">
        <v>0.0005660803963457895</v>
      </c>
      <c r="E33" s="307"/>
      <c r="F33" s="326">
        <v>12065424</v>
      </c>
      <c r="G33" s="323">
        <f t="shared" si="0"/>
        <v>0.0005660803963457895</v>
      </c>
    </row>
    <row r="34" spans="1:7" ht="14.25" customHeight="1">
      <c r="A34" s="92" t="s">
        <v>441</v>
      </c>
      <c r="B34" s="226">
        <v>42000</v>
      </c>
      <c r="C34" s="224">
        <v>196560</v>
      </c>
      <c r="D34" s="325">
        <v>0.0015997537902738017</v>
      </c>
      <c r="E34" s="307"/>
      <c r="F34" s="324">
        <v>26254040</v>
      </c>
      <c r="G34" s="323">
        <f t="shared" si="0"/>
        <v>0.0015997537902738017</v>
      </c>
    </row>
    <row r="35" spans="1:4" ht="12.75">
      <c r="A35" s="191" t="s">
        <v>307</v>
      </c>
      <c r="B35" s="119"/>
      <c r="C35" s="219">
        <f>SUM(C19:C34)</f>
        <v>3239128.242</v>
      </c>
      <c r="D35" s="277"/>
    </row>
    <row r="36" spans="1:4" ht="14.25" customHeight="1">
      <c r="A36" s="191" t="s">
        <v>303</v>
      </c>
      <c r="B36" s="119"/>
      <c r="C36" s="219">
        <f>C35</f>
        <v>3239128.242</v>
      </c>
      <c r="D36" s="276" t="s">
        <v>156</v>
      </c>
    </row>
    <row r="37" spans="1:4" ht="12.75">
      <c r="A37" s="121"/>
      <c r="B37" s="92"/>
      <c r="C37" s="92"/>
      <c r="D37" s="276" t="s">
        <v>156</v>
      </c>
    </row>
    <row r="38" spans="1:4" ht="12.75">
      <c r="A38" s="192" t="s">
        <v>304</v>
      </c>
      <c r="B38" s="92" t="s">
        <v>156</v>
      </c>
      <c r="C38" s="92"/>
      <c r="D38" s="276" t="s">
        <v>156</v>
      </c>
    </row>
    <row r="39" spans="1:4" ht="12.75">
      <c r="A39" s="121" t="s">
        <v>301</v>
      </c>
      <c r="B39" s="119"/>
      <c r="C39" s="119"/>
      <c r="D39" s="276"/>
    </row>
    <row r="40" spans="1:4" ht="12.75">
      <c r="A40" s="191" t="s">
        <v>305</v>
      </c>
      <c r="B40" s="119"/>
      <c r="C40" s="119"/>
      <c r="D40" s="276"/>
    </row>
    <row r="41" spans="1:4" ht="12.75">
      <c r="A41" s="121" t="s">
        <v>306</v>
      </c>
      <c r="B41" s="119"/>
      <c r="C41" s="119"/>
      <c r="D41" s="276"/>
    </row>
    <row r="42" spans="1:5" ht="15.75">
      <c r="A42" s="327" t="s">
        <v>442</v>
      </c>
      <c r="B42" s="226">
        <v>572</v>
      </c>
      <c r="C42" s="224">
        <v>105904.92</v>
      </c>
      <c r="D42" s="276">
        <v>0</v>
      </c>
      <c r="E42" s="278"/>
    </row>
    <row r="43" spans="1:4" ht="12.75">
      <c r="A43" s="191" t="s">
        <v>307</v>
      </c>
      <c r="B43" s="119"/>
      <c r="C43" s="219">
        <f>SUM(C42:C42)</f>
        <v>105904.92</v>
      </c>
      <c r="D43" s="92"/>
    </row>
    <row r="44" spans="1:4" ht="15.75" customHeight="1">
      <c r="A44" s="191" t="s">
        <v>308</v>
      </c>
      <c r="B44" s="119"/>
      <c r="C44" s="219">
        <f>C43</f>
        <v>105904.92</v>
      </c>
      <c r="D44" s="92"/>
    </row>
    <row r="45" spans="1:4" ht="12.75">
      <c r="A45" s="204"/>
      <c r="B45" s="53"/>
      <c r="C45" s="53"/>
      <c r="D45" s="53"/>
    </row>
    <row r="46" spans="1:4" ht="12.75">
      <c r="A46" s="204"/>
      <c r="B46" s="53"/>
      <c r="C46" s="53"/>
      <c r="D46" s="53"/>
    </row>
    <row r="47" spans="1:2" ht="12.75">
      <c r="A47" s="403" t="s">
        <v>378</v>
      </c>
      <c r="B47" s="403"/>
    </row>
    <row r="48" spans="1:4" ht="12.75">
      <c r="A48" s="51" t="s">
        <v>402</v>
      </c>
      <c r="B48" s="53"/>
      <c r="C48" s="369" t="s">
        <v>435</v>
      </c>
      <c r="D48" s="369"/>
    </row>
    <row r="49" spans="1:4" ht="11.25" customHeight="1">
      <c r="A49" s="204"/>
      <c r="B49" s="338" t="s">
        <v>433</v>
      </c>
      <c r="C49" s="338"/>
      <c r="D49" s="338"/>
    </row>
    <row r="50" spans="1:5" s="9" customFormat="1" ht="12.75">
      <c r="A50" s="9" t="str">
        <f>'справка № 1ИД-БАЛАНС'!A63</f>
        <v>Дата: 31.01.2008</v>
      </c>
      <c r="B50" s="101"/>
      <c r="C50" s="87"/>
      <c r="E50" s="275"/>
    </row>
    <row r="51" spans="2:5" s="8" customFormat="1" ht="12.75">
      <c r="B51" s="51"/>
      <c r="D51" s="87"/>
      <c r="E51" s="236"/>
    </row>
    <row r="54" ht="11.25">
      <c r="C54" s="309"/>
    </row>
    <row r="55" ht="11.25">
      <c r="C55" s="309"/>
    </row>
  </sheetData>
  <mergeCells count="10">
    <mergeCell ref="A5:D5"/>
    <mergeCell ref="C2:D2"/>
    <mergeCell ref="A4:D4"/>
    <mergeCell ref="B49:D49"/>
    <mergeCell ref="C9:D9"/>
    <mergeCell ref="B12:C12"/>
    <mergeCell ref="D12:D13"/>
    <mergeCell ref="C48:D48"/>
    <mergeCell ref="A47:B47"/>
    <mergeCell ref="A12:A13"/>
  </mergeCells>
  <printOptions/>
  <pageMargins left="1.3779527559055118" right="0" top="0" bottom="0" header="0.5118110236220472" footer="0.5118110236220472"/>
  <pageSetup horizontalDpi="300" verticalDpi="3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18" sqref="C18"/>
    </sheetView>
  </sheetViews>
  <sheetFormatPr defaultColWidth="9.140625" defaultRowHeight="12" customHeight="1"/>
  <cols>
    <col min="1" max="1" width="36.57421875" style="8" customWidth="1"/>
    <col min="2" max="2" width="23.7109375" style="8" customWidth="1"/>
    <col min="3" max="3" width="25.7109375" style="8" customWidth="1"/>
    <col min="4" max="16384" width="9.140625" style="8" customWidth="1"/>
  </cols>
  <sheetData>
    <row r="1" ht="12" customHeight="1">
      <c r="C1" s="227" t="s">
        <v>329</v>
      </c>
    </row>
    <row r="2" spans="1:5" ht="14.25" customHeight="1">
      <c r="A2" s="114"/>
      <c r="B2" s="114"/>
      <c r="C2" s="51"/>
      <c r="D2" s="114"/>
      <c r="E2" s="114"/>
    </row>
    <row r="3" spans="1:5" ht="12" customHeight="1">
      <c r="A3" s="381" t="s">
        <v>312</v>
      </c>
      <c r="B3" s="381"/>
      <c r="C3" s="381"/>
      <c r="D3" s="51"/>
      <c r="E3" s="51"/>
    </row>
    <row r="4" spans="1:5" ht="12" customHeight="1">
      <c r="A4" s="390" t="s">
        <v>313</v>
      </c>
      <c r="B4" s="390"/>
      <c r="C4" s="390"/>
      <c r="D4" s="101"/>
      <c r="E4" s="101"/>
    </row>
    <row r="5" spans="1:5" ht="12" customHeight="1">
      <c r="A5" s="57"/>
      <c r="B5" s="57"/>
      <c r="C5" s="57"/>
      <c r="D5" s="101"/>
      <c r="E5" s="101"/>
    </row>
    <row r="6" spans="1:5" ht="12" customHeight="1">
      <c r="A6" s="57"/>
      <c r="B6" s="57"/>
      <c r="C6" s="57"/>
      <c r="D6" s="101"/>
      <c r="E6" s="101"/>
    </row>
    <row r="7" spans="1:5" ht="12" customHeight="1">
      <c r="A7" s="100" t="s">
        <v>370</v>
      </c>
      <c r="B7" s="399" t="s">
        <v>364</v>
      </c>
      <c r="C7" s="399"/>
      <c r="D7" s="51"/>
      <c r="E7" s="51"/>
    </row>
    <row r="8" spans="1:4" ht="12" customHeight="1">
      <c r="A8" s="232" t="str">
        <f>'справка № 1ИД-БАЛАНС'!A8</f>
        <v>Отчетен период: 01/01/2007 - 31/12/2007</v>
      </c>
      <c r="B8" s="101"/>
      <c r="C8" s="116"/>
      <c r="D8" s="51"/>
    </row>
    <row r="9" spans="1:4" ht="12" customHeight="1">
      <c r="A9" s="115"/>
      <c r="B9" s="101"/>
      <c r="C9" s="116"/>
      <c r="D9" s="51"/>
    </row>
    <row r="10" spans="1:4" ht="12" customHeight="1">
      <c r="A10" s="115"/>
      <c r="B10" s="101"/>
      <c r="C10" s="116" t="s">
        <v>126</v>
      </c>
      <c r="D10" s="51"/>
    </row>
    <row r="11" spans="1:5" ht="12" customHeight="1">
      <c r="A11" s="405" t="s">
        <v>158</v>
      </c>
      <c r="B11" s="385" t="s">
        <v>314</v>
      </c>
      <c r="C11" s="385"/>
      <c r="D11" s="101"/>
      <c r="E11" s="101"/>
    </row>
    <row r="12" spans="1:3" ht="26.25" customHeight="1">
      <c r="A12" s="406"/>
      <c r="B12" s="111" t="s">
        <v>315</v>
      </c>
      <c r="C12" s="111" t="s">
        <v>316</v>
      </c>
    </row>
    <row r="13" spans="1:3" ht="12" customHeight="1">
      <c r="A13" s="97" t="s">
        <v>6</v>
      </c>
      <c r="B13" s="97">
        <v>1</v>
      </c>
      <c r="C13" s="97">
        <v>2</v>
      </c>
    </row>
    <row r="14" spans="1:3" ht="12" customHeight="1">
      <c r="A14" s="112" t="s">
        <v>317</v>
      </c>
      <c r="B14" s="92"/>
      <c r="C14" s="92"/>
    </row>
    <row r="15" spans="1:3" ht="12" customHeight="1">
      <c r="A15" s="92" t="s">
        <v>318</v>
      </c>
      <c r="B15" s="250">
        <v>303.3</v>
      </c>
      <c r="C15" s="250">
        <v>134.01</v>
      </c>
    </row>
    <row r="16" spans="1:7" ht="12" customHeight="1">
      <c r="A16" s="92" t="s">
        <v>319</v>
      </c>
      <c r="B16" s="250">
        <v>100390.48</v>
      </c>
      <c r="C16" s="250">
        <v>65292.83</v>
      </c>
      <c r="G16" s="117"/>
    </row>
    <row r="17" spans="1:3" ht="12" customHeight="1">
      <c r="A17" s="92" t="s">
        <v>389</v>
      </c>
      <c r="B17" s="250">
        <v>87569.9</v>
      </c>
      <c r="C17" s="250">
        <v>87569.9</v>
      </c>
    </row>
    <row r="18" spans="1:3" ht="12" customHeight="1">
      <c r="A18" s="92" t="s">
        <v>320</v>
      </c>
      <c r="B18" s="250">
        <v>700</v>
      </c>
      <c r="C18" s="250">
        <v>700</v>
      </c>
    </row>
    <row r="19" spans="1:3" ht="12" customHeight="1">
      <c r="A19" s="92" t="s">
        <v>321</v>
      </c>
      <c r="B19" s="250"/>
      <c r="C19" s="250"/>
    </row>
    <row r="20" spans="1:3" ht="12" customHeight="1">
      <c r="A20" s="120" t="s">
        <v>331</v>
      </c>
      <c r="B20" s="251">
        <f>SUM(B15:B19)</f>
        <v>188963.68</v>
      </c>
      <c r="C20" s="251">
        <f>SUM(C15:C19)</f>
        <v>153696.74</v>
      </c>
    </row>
    <row r="21" spans="1:3" ht="12" customHeight="1">
      <c r="A21" s="112" t="s">
        <v>330</v>
      </c>
      <c r="B21" s="252"/>
      <c r="C21" s="252"/>
    </row>
    <row r="22" spans="1:3" ht="12" customHeight="1">
      <c r="A22" s="92" t="s">
        <v>322</v>
      </c>
      <c r="B22" s="250"/>
      <c r="C22" s="250"/>
    </row>
    <row r="23" spans="1:3" ht="12" customHeight="1">
      <c r="A23" s="92" t="s">
        <v>323</v>
      </c>
      <c r="B23" s="250"/>
      <c r="C23" s="250"/>
    </row>
    <row r="24" spans="1:3" ht="12" customHeight="1">
      <c r="A24" s="92" t="s">
        <v>324</v>
      </c>
      <c r="B24" s="250"/>
      <c r="C24" s="250"/>
    </row>
    <row r="25" spans="1:3" ht="12" customHeight="1">
      <c r="A25" s="121" t="s">
        <v>325</v>
      </c>
      <c r="B25" s="250"/>
      <c r="C25" s="250"/>
    </row>
    <row r="26" spans="1:3" ht="12" customHeight="1">
      <c r="A26" s="121" t="s">
        <v>326</v>
      </c>
      <c r="B26" s="250"/>
      <c r="C26" s="250"/>
    </row>
    <row r="27" spans="1:3" ht="12" customHeight="1">
      <c r="A27" s="121" t="s">
        <v>327</v>
      </c>
      <c r="B27" s="250"/>
      <c r="C27" s="250"/>
    </row>
    <row r="28" spans="1:3" ht="12" customHeight="1">
      <c r="A28" s="92" t="s">
        <v>321</v>
      </c>
      <c r="B28" s="250"/>
      <c r="C28" s="250"/>
    </row>
    <row r="29" spans="1:3" ht="12" customHeight="1">
      <c r="A29" s="120" t="s">
        <v>328</v>
      </c>
      <c r="B29" s="250"/>
      <c r="C29" s="250"/>
    </row>
    <row r="30" spans="1:3" ht="12" customHeight="1">
      <c r="A30" s="141"/>
      <c r="B30" s="228"/>
      <c r="C30" s="228"/>
    </row>
    <row r="31" spans="1:3" ht="12" customHeight="1">
      <c r="A31" s="141"/>
      <c r="B31" s="228"/>
      <c r="C31" s="228"/>
    </row>
    <row r="32" spans="1:3" ht="12" customHeight="1">
      <c r="A32" s="141"/>
      <c r="B32" s="228"/>
      <c r="C32" s="228"/>
    </row>
    <row r="33" spans="1:5" ht="12" customHeight="1">
      <c r="A33" s="53"/>
      <c r="B33" s="53"/>
      <c r="E33" s="51"/>
    </row>
    <row r="34" spans="1:5" s="9" customFormat="1" ht="12.75">
      <c r="A34" s="9" t="str">
        <f>'справка № 1ИД-БАЛАНС'!A63</f>
        <v>Дата: 31.01.2008</v>
      </c>
      <c r="B34" s="101" t="s">
        <v>378</v>
      </c>
      <c r="C34" s="407" t="s">
        <v>435</v>
      </c>
      <c r="D34" s="407"/>
      <c r="E34" s="51"/>
    </row>
    <row r="35" spans="2:6" ht="12.75">
      <c r="B35" s="51" t="s">
        <v>425</v>
      </c>
      <c r="C35" s="373" t="s">
        <v>433</v>
      </c>
      <c r="D35" s="373"/>
      <c r="E35" s="373"/>
      <c r="F35" s="87"/>
    </row>
    <row r="36" spans="1:5" ht="12" customHeight="1">
      <c r="A36" s="54"/>
      <c r="B36" s="54"/>
      <c r="C36" s="54"/>
      <c r="D36" s="54"/>
      <c r="E36" s="54"/>
    </row>
    <row r="37" spans="1:5" ht="12" customHeight="1">
      <c r="A37" s="54"/>
      <c r="B37" s="54"/>
      <c r="C37" s="54"/>
      <c r="D37" s="54"/>
      <c r="E37" s="54"/>
    </row>
    <row r="38" spans="4:5" ht="12" customHeight="1">
      <c r="D38" s="54"/>
      <c r="E38" s="54"/>
    </row>
    <row r="39" spans="4:5" ht="12" customHeight="1">
      <c r="D39" s="54"/>
      <c r="E39" s="54"/>
    </row>
    <row r="40" spans="4:5" ht="12" customHeight="1">
      <c r="D40" s="54"/>
      <c r="E40" s="54"/>
    </row>
    <row r="41" spans="4:5" ht="12" customHeight="1">
      <c r="D41" s="54"/>
      <c r="E41" s="54"/>
    </row>
  </sheetData>
  <mergeCells count="7">
    <mergeCell ref="A3:C3"/>
    <mergeCell ref="A4:C4"/>
    <mergeCell ref="C34:D34"/>
    <mergeCell ref="C35:E35"/>
    <mergeCell ref="B11:C11"/>
    <mergeCell ref="B7:C7"/>
    <mergeCell ref="A11:A12"/>
  </mergeCells>
  <printOptions/>
  <pageMargins left="0.984251968503937" right="0.7480314960629921" top="1.5748031496062993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silviad</cp:lastModifiedBy>
  <cp:lastPrinted>2008-01-30T10:13:07Z</cp:lastPrinted>
  <dcterms:created xsi:type="dcterms:W3CDTF">2004-03-04T10:58:58Z</dcterms:created>
  <dcterms:modified xsi:type="dcterms:W3CDTF">2008-01-30T10:13:15Z</dcterms:modified>
  <cp:category/>
  <cp:version/>
  <cp:contentType/>
  <cp:contentStatus/>
</cp:coreProperties>
</file>