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0" windowWidth="19320" windowHeight="10935" tabRatio="857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0">'справка №1-БАЛАНС'!$A$1:$H$101</definedName>
    <definedName name="_xlnm.Print_Area" localSheetId="3">'справка №4-ОСК'!$A$1:$N$38</definedName>
    <definedName name="_xlnm.Print_Area" localSheetId="6">'справка №7'!$A$1:$I$31</definedName>
    <definedName name="_xlnm.Print_Area" localSheetId="7">'справка №8'!$A$1:$F$154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<sst xmlns="http://schemas.openxmlformats.org/spreadsheetml/2006/main" count="1078" uniqueCount="881">
  <si>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</si>
  <si>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</si>
  <si>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</si>
  <si>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</si>
  <si>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</si>
  <si>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</si>
  <si>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</si>
  <si>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</si>
  <si>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</si>
  <si>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</si>
  <si>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</si>
  <si>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</si>
  <si>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</si>
  <si>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</si>
  <si>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</si>
  <si>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</si>
  <si>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</si>
  <si>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</si>
  <si>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</si>
  <si>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</si>
  <si>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</si>
  <si>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</si>
  <si>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</si>
  <si>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</si>
  <si>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</si>
  <si>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</si>
  <si>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</si>
  <si>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</si>
  <si>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</si>
  <si>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</si>
  <si>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</si>
  <si>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</si>
  <si>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</si>
  <si>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</si>
  <si>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</si>
  <si>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</si>
  <si>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</si>
  <si>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</si>
  <si>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</si>
  <si>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</si>
  <si>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</si>
  <si>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</si>
  <si>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</si>
  <si>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</si>
  <si>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</si>
  <si>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</si>
  <si>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</si>
  <si>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</si>
  <si>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</si>
  <si>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</si>
  <si>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</si>
  <si>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</si>
  <si>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</si>
  <si>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</si>
  <si>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</si>
  <si>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</si>
  <si>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</si>
  <si>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</si>
  <si>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</si>
  <si>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</si>
  <si>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</si>
  <si>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</si>
  <si>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</si>
  <si>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</si>
  <si>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</si>
  <si>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</si>
  <si>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</si>
  <si>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</si>
  <si>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</si>
  <si>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</si>
  <si>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</si>
  <si>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</si>
  <si>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</si>
  <si>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</si>
  <si>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</si>
  <si>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</si>
  <si>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</si>
  <si>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</si>
  <si>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</si>
  <si>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</si>
  <si>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</si>
  <si>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</si>
  <si>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</si>
  <si>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</si>
  <si>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</si>
  <si>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</si>
  <si>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</si>
  <si>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</si>
  <si>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</si>
  <si>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</si>
  <si>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</si>
  <si>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</si>
  <si>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</si>
  <si>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</si>
  <si>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</si>
  <si>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</si>
  <si>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</si>
  <si>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</si>
  <si>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</si>
  <si>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</si>
  <si>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</si>
  <si>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</si>
  <si>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</si>
  <si>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</si>
  <si>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</si>
  <si>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</si>
  <si>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</si>
  <si>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</si>
  <si>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</si>
  <si>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</si>
  <si>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</si>
  <si>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</si>
  <si>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</si>
  <si>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</si>
  <si>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</si>
  <si>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</si>
  <si>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</si>
  <si>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</si>
  <si>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</si>
  <si>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</si>
  <si>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</si>
  <si>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</si>
  <si>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</si>
  <si>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</si>
  <si>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</si>
  <si>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</si>
  <si>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</si>
  <si>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</si>
  <si>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</si>
  <si>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</si>
  <si>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</si>
  <si>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</si>
  <si>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</si>
  <si>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</si>
  <si>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</si>
  <si>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</si>
  <si>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</si>
  <si>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</si>
  <si>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</si>
  <si>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</si>
  <si>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</si>
  <si>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</si>
  <si>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</si>
  <si>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</si>
  <si>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</si>
  <si>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</si>
  <si>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</si>
  <si>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</si>
  <si>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</si>
  <si>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</si>
  <si>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</si>
  <si>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</si>
  <si>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</si>
  <si>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</si>
  <si>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</si>
  <si>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</si>
  <si>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</si>
  <si>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</si>
  <si>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</si>
  <si>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</si>
  <si>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</si>
  <si>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</si>
  <si>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</si>
  <si>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</si>
  <si>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</si>
  <si>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</si>
  <si>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</si>
  <si>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</si>
  <si>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</si>
  <si>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</si>
  <si>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</si>
  <si>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</si>
  <si>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</si>
  <si>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</si>
  <si>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</si>
  <si>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</si>
  <si>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</si>
  <si>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</si>
  <si>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</si>
  <si>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</si>
  <si>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</si>
  <si>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</si>
  <si>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</si>
  <si>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</si>
  <si>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</si>
  <si>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</si>
  <si>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</si>
  <si>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</si>
  <si>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</si>
  <si>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</si>
  <si>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</si>
  <si>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</si>
  <si>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</si>
  <si>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</si>
  <si>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</si>
  <si>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</si>
  <si>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</si>
  <si>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</si>
  <si>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</si>
  <si>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</si>
  <si>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</si>
  <si>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</si>
  <si>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</si>
  <si>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</si>
  <si>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</si>
  <si>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</si>
  <si>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</si>
  <si>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</si>
  <si>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</si>
  <si>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</si>
  <si>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</si>
  <si>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</si>
  <si>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</si>
  <si>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</si>
  <si>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</si>
  <si>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</si>
  <si>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</si>
  <si>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</si>
  <si>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</si>
  <si>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</si>
  <si>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</si>
  <si>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</si>
  <si>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</si>
  <si>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</si>
  <si>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</si>
  <si>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</si>
  <si>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</si>
  <si>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</si>
  <si>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</si>
  <si>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</si>
  <si>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</si>
  <si>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</si>
  <si>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</si>
  <si>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</si>
  <si>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</si>
  <si>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</si>
  <si>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</si>
  <si>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</si>
  <si>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</si>
  <si>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</si>
  <si>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</si>
  <si>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</si>
  <si>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</si>
  <si>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</si>
  <si>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</si>
  <si>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</si>
  <si>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</si>
  <si>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</si>
  <si>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</si>
  <si>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</si>
  <si>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</si>
  <si>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</si>
  <si>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</si>
  <si>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</si>
  <si>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</si>
  <si>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</si>
  <si>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</si>
  <si>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</si>
  <si>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</si>
  <si>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</si>
  <si>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</si>
  <si>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</si>
  <si>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</si>
  <si>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</si>
  <si>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</si>
  <si>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</si>
  <si>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</si>
  <si>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</si>
  <si>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</si>
  <si>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</si>
  <si>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</si>
  <si>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</si>
  <si>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</si>
  <si>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</si>
  <si>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</si>
  <si>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</si>
  <si>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</si>
  <si>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</si>
  <si>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</si>
  <si>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</si>
  <si>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</si>
  <si>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</si>
  <si>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</si>
  <si>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</si>
  <si>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</si>
  <si>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</si>
  <si>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</si>
  <si>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</si>
  <si>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</si>
  <si>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</si>
  <si>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</si>
  <si>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</si>
  <si>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</si>
  <si>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</si>
  <si>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</si>
  <si>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</si>
  <si>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</si>
  <si>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</si>
  <si>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</si>
  <si>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</si>
  <si>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</si>
  <si>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</si>
  <si>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</si>
  <si>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</si>
  <si>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</si>
  <si>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</si>
  <si>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</si>
  <si>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</si>
  <si>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</si>
  <si>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</si>
  <si>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</si>
  <si>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</si>
  <si>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</si>
  <si>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</si>
  <si>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</si>
  <si>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</si>
  <si>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</si>
  <si>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</si>
  <si>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</si>
  <si>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</si>
  <si>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</si>
  <si>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</si>
  <si>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</si>
  <si>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</si>
  <si>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</si>
  <si>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</si>
  <si>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</si>
  <si>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</si>
  <si>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</si>
  <si>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</si>
  <si>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</si>
  <si>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</si>
  <si>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</si>
  <si>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</si>
  <si>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</si>
  <si>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</si>
  <si>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</si>
  <si>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</si>
  <si>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</si>
  <si>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</si>
  <si>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</si>
  <si>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</si>
  <si>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</si>
  <si>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</si>
  <si>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</si>
  <si>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</si>
  <si>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</si>
  <si>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</si>
  <si>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</si>
  <si>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</si>
  <si>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</si>
  <si>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</si>
  <si>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</si>
  <si>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</si>
  <si>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</si>
  <si>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</si>
  <si>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</si>
  <si>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</si>
  <si>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</si>
  <si>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</si>
  <si>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</si>
  <si>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</si>
  <si>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</si>
  <si>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</si>
  <si>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</si>
  <si>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</si>
  <si>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</si>
  <si>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</si>
  <si>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</si>
  <si>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</si>
  <si>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</si>
  <si>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</si>
  <si>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</si>
  <si>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</si>
  <si>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</si>
  <si>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</si>
  <si>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</si>
  <si>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</si>
  <si>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</si>
  <si>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</si>
  <si>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</si>
  <si>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</si>
  <si>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</si>
  <si>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</si>
  <si>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</si>
  <si>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</si>
  <si>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</si>
  <si>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</si>
  <si>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</si>
  <si>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</si>
  <si>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</si>
  <si>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</si>
  <si>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</si>
  <si>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</si>
  <si>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</si>
  <si>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</si>
  <si>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</si>
  <si>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</si>
  <si>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</si>
  <si>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</si>
  <si>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</si>
  <si>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</si>
  <si>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</si>
  <si>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</si>
  <si>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</si>
  <si>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</si>
  <si>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</si>
  <si>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</si>
  <si>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</si>
  <si>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</si>
  <si>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</si>
  <si>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</si>
  <si>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</si>
  <si>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</si>
  <si>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</si>
  <si>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</si>
  <si>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</si>
  <si>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</si>
  <si>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</si>
  <si>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</si>
  <si>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</si>
  <si>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</si>
  <si>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</si>
  <si>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</si>
  <si>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</si>
  <si>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</si>
  <si>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</si>
  <si>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</si>
  <si>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</si>
  <si>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</si>
  <si>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</si>
  <si>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</si>
  <si>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</si>
  <si>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</si>
  <si>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</si>
  <si>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</si>
  <si>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</si>
  <si>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</si>
  <si>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</si>
  <si>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</si>
  <si>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</si>
  <si>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</si>
  <si>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</si>
  <si>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</si>
  <si>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</si>
  <si>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</si>
  <si>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</si>
  <si>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</si>
  <si>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</si>
  <si>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</si>
  <si>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</si>
  <si>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</si>
  <si>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</si>
  <si>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</si>
  <si>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</si>
  <si>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</si>
  <si>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</si>
  <si>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</si>
  <si>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</si>
  <si>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</si>
  <si>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</si>
  <si>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</si>
  <si>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</si>
  <si>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</si>
  <si>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</si>
  <si>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</si>
  <si>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</si>
  <si>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</si>
  <si>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</si>
  <si>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</si>
  <si>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</si>
  <si>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</si>
  <si>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</si>
  <si>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</si>
  <si>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</si>
  <si>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</si>
  <si>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</si>
  <si>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</si>
  <si>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</si>
  <si>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</si>
  <si>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</si>
  <si>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</si>
  <si>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</si>
  <si>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</si>
  <si>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</si>
  <si>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</si>
  <si>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</si>
  <si>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</si>
  <si>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</si>
  <si>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</si>
  <si>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</si>
  <si>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</si>
  <si>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</si>
  <si>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</si>
  <si>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</si>
  <si>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</si>
  <si>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</si>
  <si>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</si>
  <si>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</si>
  <si>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</si>
  <si>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</si>
  <si>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</si>
  <si>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</si>
  <si>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</si>
  <si>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</si>
  <si>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</si>
  <si>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</si>
  <si>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</si>
  <si>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</si>
  <si>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</si>
  <si>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</si>
  <si>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</si>
  <si>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</si>
  <si>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</si>
  <si>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</si>
  <si>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</si>
  <si>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</si>
  <si>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</si>
  <si>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</si>
  <si>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</si>
  <si>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</si>
  <si>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</si>
  <si>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</si>
  <si>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</si>
  <si>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</si>
  <si>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</si>
  <si>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</si>
  <si>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</si>
  <si>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</si>
  <si>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</si>
  <si>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</si>
  <si>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</si>
  <si>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</si>
  <si>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</si>
  <si>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</si>
  <si>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</si>
  <si>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</si>
  <si>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</si>
  <si>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</si>
  <si>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</si>
  <si>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</si>
  <si>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</si>
  <si>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</si>
  <si>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</si>
  <si>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</si>
  <si>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</si>
  <si>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</si>
  <si>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</si>
  <si>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</si>
  <si>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</si>
  <si>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</si>
  <si>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</si>
  <si>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</si>
  <si>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</si>
  <si>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</si>
  <si>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</si>
  <si>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</si>
  <si>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</si>
  <si>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</si>
  <si>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</si>
  <si>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</si>
  <si>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</si>
  <si>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</si>
  <si>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</si>
  <si>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</si>
  <si>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</si>
  <si>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</si>
  <si>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</si>
  <si>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</si>
  <si>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</si>
  <si>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</si>
  <si>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</si>
  <si>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</si>
  <si>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</si>
  <si>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</si>
  <si>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</si>
  <si>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</si>
  <si>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</si>
  <si>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</si>
  <si>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</si>
  <si>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</si>
  <si>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</si>
  <si>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</si>
  <si>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</si>
  <si>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</si>
  <si>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</si>
  <si>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</si>
  <si>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</si>
  <si>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</si>
  <si>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</si>
  <si>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</si>
  <si>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</si>
  <si>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</si>
  <si>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</si>
  <si>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</si>
  <si>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</si>
  <si>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</si>
  <si>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</si>
  <si>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</si>
  <si>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</si>
  <si>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</si>
  <si>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</si>
  <si>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</si>
  <si>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</si>
  <si>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</si>
  <si>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</si>
  <si>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</si>
  <si>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</si>
  <si>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</si>
  <si>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</si>
  <si>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</si>
  <si>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</si>
  <si>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</si>
  <si>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</si>
  <si>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</si>
  <si>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</si>
  <si>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</si>
  <si>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</si>
  <si>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</si>
  <si>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</si>
  <si>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</si>
  <si>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</si>
  <si>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</si>
  <si>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</si>
  <si>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</si>
  <si>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</si>
  <si>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</si>
  <si>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</si>
  <si>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</si>
  <si>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</si>
  <si>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</si>
  <si>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</si>
  <si>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</si>
  <si>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</si>
  <si>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</si>
  <si>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</si>
  <si>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</si>
  <si>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</si>
  <si>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</si>
  <si>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</si>
  <si>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</si>
  <si>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</si>
  <si>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</si>
  <si>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</si>
  <si>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</si>
  <si>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</si>
  <si>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</si>
  <si>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</si>
  <si>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</si>
  <si>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</si>
  <si>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</si>
  <si>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</si>
  <si>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</si>
  <si>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</si>
  <si>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</si>
  <si>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</si>
  <si>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</si>
  <si>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</si>
  <si>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</si>
  <si>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</si>
  <si>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</si>
  <si>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</si>
  <si>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</si>
  <si>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</si>
  <si>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</si>
  <si>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</si>
  <si>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</si>
  <si>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</si>
  <si>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</si>
  <si>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</si>
  <si>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</si>
  <si>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</si>
  <si>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</si>
  <si>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</si>
  <si>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</si>
  <si>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</si>
  <si>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</si>
  <si>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</si>
  <si>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</si>
  <si>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</si>
  <si>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</si>
  <si>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</si>
  <si>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</si>
  <si>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</si>
  <si>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</si>
  <si>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</si>
  <si>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</si>
  <si>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</si>
  <si>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</si>
  <si>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</si>
  <si>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</si>
  <si>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</si>
  <si>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</si>
  <si>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</si>
  <si>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</si>
  <si>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</si>
  <si>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</si>
  <si>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</si>
  <si>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</si>
  <si>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</si>
  <si>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</si>
  <si>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</si>
  <si>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</si>
  <si>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</si>
  <si>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</si>
  <si>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</si>
  <si>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</si>
  <si>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</si>
  <si>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</si>
  <si>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</si>
  <si>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</si>
  <si>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</si>
  <si>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</si>
  <si>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</si>
  <si>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</si>
  <si>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</si>
  <si>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</si>
  <si>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</si>
  <si>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</si>
  <si>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</si>
  <si>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</si>
  <si>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</si>
  <si>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</si>
  <si>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</si>
  <si>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</si>
  <si>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</si>
  <si>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</si>
  <si>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</si>
  <si>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</si>
  <si>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</si>
  <si>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</si>
  <si>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</si>
  <si>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</si>
  <si>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</si>
  <si>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</si>
  <si>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</si>
  <si>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</si>
  <si>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</si>
  <si>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</si>
  <si>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</si>
  <si>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</si>
  <si>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</si>
  <si>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</si>
  <si>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</si>
  <si>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</si>
  <si>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</si>
  <si>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</si>
  <si>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</si>
  <si>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</si>
  <si>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</si>
  <si>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</si>
  <si>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</si>
  <si>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</si>
  <si>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</si>
  <si>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</si>
  <si>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</si>
  <si>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</si>
  <si>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</si>
  <si>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</si>
  <si>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</si>
  <si>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</si>
  <si>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</si>
  <si>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</si>
  <si>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</si>
  <si>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</si>
  <si>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</si>
  <si>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</si>
  <si>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</si>
  <si>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</si>
  <si>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</si>
  <si>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</si>
  <si>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</si>
  <si>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</si>
  <si>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</si>
  <si>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</si>
  <si>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</si>
  <si>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</si>
  <si>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</si>
  <si>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</si>
  <si>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</si>
  <si>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</si>
  <si>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</si>
  <si>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</si>
  <si>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</si>
  <si>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</si>
  <si>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</si>
  <si>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</si>
  <si>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</si>
  <si>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</si>
  <si>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</si>
  <si>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</si>
  <si>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</si>
  <si>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</si>
  <si>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</si>
  <si>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</si>
  <si>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</si>
  <si>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</si>
  <si>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</si>
  <si>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</si>
  <si>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</si>
  <si>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</si>
  <si>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</si>
  <si>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</si>
  <si>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</si>
  <si>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</si>
  <si>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</si>
  <si>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</si>
  <si>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</si>
  <si>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</si>
  <si>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</si>
  <si>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</si>
  <si>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</si>
  <si>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</si>
  <si>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</si>
  <si>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</si>
  <si>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</si>
  <si>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</si>
  <si>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</si>
  <si>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</si>
  <si>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</si>
  <si>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</si>
  <si>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</si>
  <si>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</si>
  <si>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</si>
  <si>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</si>
  <si>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</si>
  <si>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</si>
  <si>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</si>
  <si>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</si>
  <si>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</si>
  <si>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</si>
  <si>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</si>
  <si>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</si>
  <si>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</si>
  <si>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</si>
  <si>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</si>
  <si>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</si>
  <si>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</si>
  <si>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</si>
  <si>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</si>
  <si>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</si>
  <si>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</si>
  <si>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</si>
  <si>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</si>
  <si>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</si>
  <si>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</si>
  <si>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</si>
  <si>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</si>
  <si>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</si>
  <si>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</si>
  <si>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</si>
  <si>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</si>
  <si>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</si>
  <si>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</si>
  <si>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</si>
  <si>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</si>
  <si>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</si>
  <si>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</si>
  <si>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</si>
  <si>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</si>
  <si>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</si>
  <si>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</si>
  <si>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</si>
  <si>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            Ръководител:………………..</t>
  </si>
  <si>
    <t xml:space="preserve"> САФ МАГЕЛАН АД</t>
  </si>
  <si>
    <t xml:space="preserve"> неконсолидиран</t>
  </si>
  <si>
    <t xml:space="preserve">Вид на отчета:консолидиран /неконсолидиран: 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</si>
  <si>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</si>
  <si>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1. КАМАРКО ДИСТРИБУТОРИ ЕООД</t>
  </si>
  <si>
    <t>.</t>
  </si>
  <si>
    <t>Георги Иванов</t>
  </si>
  <si>
    <t>(Ст. Спасова)</t>
  </si>
  <si>
    <t xml:space="preserve">                       (Георги Иванов)</t>
  </si>
  <si>
    <t xml:space="preserve">                       (Ст. Спасова)</t>
  </si>
  <si>
    <t>(Георги Иванов)</t>
  </si>
  <si>
    <t xml:space="preserve"> 01.01.2013 - 31.03.2013 г.</t>
  </si>
  <si>
    <t>Дата на съставяне: 22.04.2013</t>
  </si>
  <si>
    <t>Дата на съставяне:                 22.04.2013</t>
  </si>
  <si>
    <t>Дата  на съставяне:      22.04.2013</t>
  </si>
  <si>
    <t>Дата на съставяне:  22.04.2013</t>
  </si>
  <si>
    <t>Дата на съставяне:    22.04.2013</t>
  </si>
</sst>
</file>

<file path=xl/styles.xml><?xml version="1.0" encoding="utf-8"?>
<styleSheet xmlns="http://schemas.openxmlformats.org/spreadsheetml/2006/main">
  <numFmts count="4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41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8" borderId="0" applyNumberFormat="0" applyBorder="0" applyAlignment="0" applyProtection="0"/>
    <xf numFmtId="0" fontId="23" fillId="7" borderId="0" applyNumberFormat="0" applyBorder="0" applyAlignment="0" applyProtection="0"/>
    <xf numFmtId="0" fontId="24" fillId="9" borderId="0" applyNumberFormat="0" applyBorder="0" applyAlignment="0" applyProtection="0"/>
    <xf numFmtId="0" fontId="24" fillId="3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6" fillId="15" borderId="1" applyNumberFormat="0" applyAlignment="0" applyProtection="0"/>
    <xf numFmtId="0" fontId="27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17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7" borderId="1" applyNumberFormat="0" applyAlignment="0" applyProtection="0"/>
    <xf numFmtId="0" fontId="34" fillId="0" borderId="6" applyNumberFormat="0" applyFill="0" applyAlignment="0" applyProtection="0"/>
    <xf numFmtId="0" fontId="35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4" borderId="7" applyNumberFormat="0" applyFont="0" applyAlignment="0" applyProtection="0"/>
    <xf numFmtId="0" fontId="36" fillId="15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32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15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17" borderId="10" xfId="65" applyNumberFormat="1" applyFont="1" applyFill="1" applyBorder="1" applyAlignment="1" applyProtection="1">
      <alignment vertical="center"/>
      <protection locked="0"/>
    </xf>
    <xf numFmtId="1" fontId="11" fillId="7" borderId="10" xfId="65" applyNumberFormat="1" applyFont="1" applyFill="1" applyBorder="1" applyAlignment="1" applyProtection="1">
      <alignment vertical="center"/>
      <protection locked="0"/>
    </xf>
    <xf numFmtId="1" fontId="11" fillId="18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17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7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18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7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17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17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15" borderId="14" xfId="61" applyNumberFormat="1" applyFont="1" applyFill="1" applyBorder="1" applyAlignment="1" applyProtection="1">
      <alignment horizontal="left" vertical="center" wrapText="1"/>
      <protection/>
    </xf>
    <xf numFmtId="1" fontId="11" fillId="15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17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17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17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18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17" borderId="10" xfId="58" applyNumberFormat="1" applyFont="1" applyFill="1" applyBorder="1" applyAlignment="1" applyProtection="1">
      <alignment horizontal="right"/>
      <protection locked="0"/>
    </xf>
    <xf numFmtId="1" fontId="11" fillId="18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17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17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44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17" borderId="12" xfId="63" applyNumberFormat="1" applyFont="1" applyFill="1" applyBorder="1" applyAlignment="1" applyProtection="1">
      <alignment vertical="top" wrapText="1"/>
      <protection locked="0"/>
    </xf>
    <xf numFmtId="1" fontId="9" fillId="17" borderId="17" xfId="63" applyNumberFormat="1" applyFont="1" applyFill="1" applyBorder="1" applyAlignment="1" applyProtection="1">
      <alignment vertical="top" wrapText="1"/>
      <protection locked="0"/>
    </xf>
    <xf numFmtId="1" fontId="9" fillId="18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7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18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19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15" borderId="13" xfId="66" applyFont="1" applyFill="1" applyBorder="1" applyAlignment="1">
      <alignment horizontal="centerContinuous" vertical="center" wrapText="1"/>
      <protection/>
    </xf>
    <xf numFmtId="0" fontId="10" fillId="15" borderId="11" xfId="66" applyFont="1" applyFill="1" applyBorder="1" applyAlignment="1">
      <alignment horizontal="centerContinuous" vertical="center" wrapText="1"/>
      <protection/>
    </xf>
    <xf numFmtId="1" fontId="11" fillId="15" borderId="12" xfId="66" applyNumberFormat="1" applyFont="1" applyFill="1" applyBorder="1" applyAlignment="1" applyProtection="1">
      <alignment vertical="center"/>
      <protection locked="0"/>
    </xf>
    <xf numFmtId="1" fontId="11" fillId="15" borderId="14" xfId="66" applyNumberFormat="1" applyFont="1" applyFill="1" applyBorder="1" applyAlignment="1" applyProtection="1">
      <alignment vertical="center"/>
      <protection locked="0"/>
    </xf>
    <xf numFmtId="1" fontId="11" fillId="15" borderId="16" xfId="66" applyNumberFormat="1" applyFont="1" applyFill="1" applyBorder="1" applyAlignment="1" applyProtection="1">
      <alignment vertical="center"/>
      <protection locked="0"/>
    </xf>
    <xf numFmtId="1" fontId="11" fillId="17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17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17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15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18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15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15" borderId="18" xfId="63" applyNumberFormat="1" applyFont="1" applyFill="1" applyBorder="1" applyAlignment="1" applyProtection="1">
      <alignment horizontal="right" vertical="top" wrapText="1"/>
      <protection/>
    </xf>
    <xf numFmtId="0" fontId="5" fillId="15" borderId="30" xfId="0" applyFont="1" applyFill="1" applyBorder="1" applyAlignment="1" applyProtection="1">
      <alignment vertical="top" wrapText="1"/>
      <protection/>
    </xf>
    <xf numFmtId="0" fontId="5" fillId="15" borderId="31" xfId="0" applyFont="1" applyFill="1" applyBorder="1" applyAlignment="1" applyProtection="1">
      <alignment vertical="top" wrapText="1"/>
      <protection/>
    </xf>
    <xf numFmtId="0" fontId="18" fillId="19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19" borderId="10" xfId="63" applyFont="1" applyFill="1" applyBorder="1" applyAlignment="1" applyProtection="1">
      <alignment vertical="top" wrapText="1"/>
      <protection/>
    </xf>
    <xf numFmtId="0" fontId="5" fillId="15" borderId="23" xfId="0" applyFont="1" applyFill="1" applyBorder="1" applyAlignment="1" applyProtection="1">
      <alignment vertical="top" wrapText="1"/>
      <protection/>
    </xf>
    <xf numFmtId="0" fontId="5" fillId="15" borderId="32" xfId="0" applyFont="1" applyFill="1" applyBorder="1" applyAlignment="1" applyProtection="1">
      <alignment vertical="top" wrapText="1"/>
      <protection/>
    </xf>
    <xf numFmtId="0" fontId="5" fillId="15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19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19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19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19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19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19" borderId="10" xfId="63" applyNumberFormat="1" applyFont="1" applyFill="1" applyBorder="1" applyAlignment="1" applyProtection="1">
      <alignment vertical="top"/>
      <protection/>
    </xf>
    <xf numFmtId="0" fontId="18" fillId="19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15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15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2" borderId="17" xfId="63" applyNumberFormat="1" applyFont="1" applyFill="1" applyBorder="1" applyAlignment="1" applyProtection="1">
      <alignment vertical="top" wrapText="1"/>
      <protection locked="0"/>
    </xf>
    <xf numFmtId="1" fontId="9" fillId="2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15" borderId="10" xfId="61" applyNumberFormat="1" applyFont="1" applyFill="1" applyBorder="1" applyAlignment="1" applyProtection="1">
      <alignment vertical="justify" wrapText="1"/>
      <protection/>
    </xf>
    <xf numFmtId="0" fontId="11" fillId="15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15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15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7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17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17" borderId="10" xfId="62" applyNumberFormat="1" applyFont="1" applyFill="1" applyBorder="1" applyAlignment="1" applyProtection="1">
      <alignment horizontal="center"/>
      <protection locked="0"/>
    </xf>
    <xf numFmtId="1" fontId="5" fillId="17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19" borderId="10" xfId="63" applyFont="1" applyFill="1" applyBorder="1" applyAlignment="1" applyProtection="1">
      <alignment horizontal="left" vertical="top" wrapText="1"/>
      <protection/>
    </xf>
    <xf numFmtId="1" fontId="17" fillId="19" borderId="10" xfId="63" applyNumberFormat="1" applyFont="1" applyFill="1" applyBorder="1" applyAlignment="1" applyProtection="1">
      <alignment vertical="top" wrapText="1"/>
      <protection/>
    </xf>
    <xf numFmtId="0" fontId="17" fillId="19" borderId="37" xfId="63" applyFont="1" applyFill="1" applyBorder="1" applyAlignment="1" applyProtection="1">
      <alignment horizontal="left" vertical="top" wrapText="1"/>
      <protection/>
    </xf>
    <xf numFmtId="0" fontId="17" fillId="19" borderId="29" xfId="63" applyFont="1" applyFill="1" applyBorder="1" applyAlignment="1" applyProtection="1">
      <alignment vertical="top" wrapText="1"/>
      <protection/>
    </xf>
    <xf numFmtId="0" fontId="17" fillId="19" borderId="38" xfId="63" applyFont="1" applyFill="1" applyBorder="1" applyAlignment="1" applyProtection="1">
      <alignment vertical="top" wrapText="1"/>
      <protection/>
    </xf>
    <xf numFmtId="49" fontId="17" fillId="19" borderId="36" xfId="63" applyNumberFormat="1" applyFont="1" applyFill="1" applyBorder="1" applyAlignment="1" applyProtection="1">
      <alignment vertical="center" wrapText="1"/>
      <protection/>
    </xf>
    <xf numFmtId="0" fontId="17" fillId="19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17" borderId="10" xfId="61" applyNumberFormat="1" applyFont="1" applyFill="1" applyBorder="1" applyAlignment="1" applyProtection="1">
      <alignment vertical="center"/>
      <protection locked="0"/>
    </xf>
    <xf numFmtId="1" fontId="11" fillId="17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2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17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18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7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22" fillId="0" borderId="0" xfId="0" applyFont="1" applyAlignment="1">
      <alignment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1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9" fillId="0" borderId="0" xfId="66" applyFont="1" applyAlignment="1" applyProtection="1">
      <alignment horizontal="right"/>
      <protection/>
    </xf>
    <xf numFmtId="192" fontId="10" fillId="0" borderId="32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92" fontId="10" fillId="0" borderId="0" xfId="61" applyNumberFormat="1" applyFont="1" applyBorder="1" applyAlignment="1" applyProtection="1">
      <alignment horizontal="left" vertical="justify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92" fontId="10" fillId="0" borderId="0" xfId="61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2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2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showGridLines="0" tabSelected="1" zoomScalePageLayoutView="0" workbookViewId="0" topLeftCell="B56">
      <selection activeCell="D88" sqref="D88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2" t="s">
        <v>383</v>
      </c>
      <c r="B3" s="583"/>
      <c r="C3" s="583"/>
      <c r="D3" s="583"/>
      <c r="E3" s="462" t="s">
        <v>864</v>
      </c>
      <c r="F3" s="217" t="s">
        <v>2</v>
      </c>
      <c r="G3" s="172"/>
      <c r="H3" s="461">
        <v>130542972</v>
      </c>
    </row>
    <row r="4" spans="1:8" ht="15">
      <c r="A4" s="582" t="s">
        <v>866</v>
      </c>
      <c r="B4" s="588"/>
      <c r="C4" s="588"/>
      <c r="D4" s="588"/>
      <c r="E4" s="504" t="s">
        <v>865</v>
      </c>
      <c r="F4" s="584" t="s">
        <v>3</v>
      </c>
      <c r="G4" s="585"/>
      <c r="H4" s="461" t="s">
        <v>158</v>
      </c>
    </row>
    <row r="5" spans="1:8" ht="15">
      <c r="A5" s="582" t="s">
        <v>4</v>
      </c>
      <c r="B5" s="583"/>
      <c r="C5" s="583"/>
      <c r="D5" s="583"/>
      <c r="E5" s="505" t="s">
        <v>875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6" t="s">
        <v>15</v>
      </c>
      <c r="B9" s="229"/>
      <c r="C9" s="230"/>
      <c r="D9" s="231"/>
      <c r="E9" s="444" t="s">
        <v>16</v>
      </c>
      <c r="F9" s="232"/>
      <c r="G9" s="233"/>
      <c r="H9" s="234"/>
    </row>
    <row r="10" spans="1:8" ht="1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/>
      <c r="D11" s="151"/>
      <c r="E11" s="237" t="s">
        <v>21</v>
      </c>
      <c r="F11" s="242" t="s">
        <v>22</v>
      </c>
      <c r="G11" s="152">
        <v>1716</v>
      </c>
      <c r="H11" s="152">
        <v>1716</v>
      </c>
    </row>
    <row r="12" spans="1:8" ht="15">
      <c r="A12" s="235" t="s">
        <v>23</v>
      </c>
      <c r="B12" s="241" t="s">
        <v>24</v>
      </c>
      <c r="C12" s="151"/>
      <c r="D12" s="151"/>
      <c r="E12" s="237" t="s">
        <v>25</v>
      </c>
      <c r="F12" s="242" t="s">
        <v>26</v>
      </c>
      <c r="G12" s="153"/>
      <c r="H12" s="153"/>
    </row>
    <row r="13" spans="1:8" ht="15">
      <c r="A13" s="235" t="s">
        <v>27</v>
      </c>
      <c r="B13" s="241" t="s">
        <v>28</v>
      </c>
      <c r="C13" s="151"/>
      <c r="D13" s="151"/>
      <c r="E13" s="237" t="s">
        <v>29</v>
      </c>
      <c r="F13" s="242" t="s">
        <v>30</v>
      </c>
      <c r="G13" s="153"/>
      <c r="H13" s="153"/>
    </row>
    <row r="14" spans="1:8" ht="15">
      <c r="A14" s="235" t="s">
        <v>31</v>
      </c>
      <c r="B14" s="241" t="s">
        <v>32</v>
      </c>
      <c r="C14" s="151"/>
      <c r="D14" s="151"/>
      <c r="E14" s="243" t="s">
        <v>33</v>
      </c>
      <c r="F14" s="242" t="s">
        <v>34</v>
      </c>
      <c r="G14" s="316"/>
      <c r="H14" s="316"/>
    </row>
    <row r="15" spans="1:8" ht="15">
      <c r="A15" s="235" t="s">
        <v>35</v>
      </c>
      <c r="B15" s="241" t="s">
        <v>36</v>
      </c>
      <c r="C15" s="151"/>
      <c r="D15" s="151"/>
      <c r="E15" s="243" t="s">
        <v>37</v>
      </c>
      <c r="F15" s="242" t="s">
        <v>38</v>
      </c>
      <c r="G15" s="316"/>
      <c r="H15" s="316"/>
    </row>
    <row r="16" spans="1:8" ht="15">
      <c r="A16" s="235" t="s">
        <v>39</v>
      </c>
      <c r="B16" s="244" t="s">
        <v>40</v>
      </c>
      <c r="C16" s="151"/>
      <c r="D16" s="151"/>
      <c r="E16" s="243" t="s">
        <v>41</v>
      </c>
      <c r="F16" s="242" t="s">
        <v>42</v>
      </c>
      <c r="G16" s="316"/>
      <c r="H16" s="316"/>
    </row>
    <row r="17" spans="1:18" ht="25.5">
      <c r="A17" s="235" t="s">
        <v>43</v>
      </c>
      <c r="B17" s="241" t="s">
        <v>44</v>
      </c>
      <c r="C17" s="151"/>
      <c r="D17" s="151"/>
      <c r="E17" s="243" t="s">
        <v>45</v>
      </c>
      <c r="F17" s="245" t="s">
        <v>46</v>
      </c>
      <c r="G17" s="154">
        <f>G11+G14+G15+G16</f>
        <v>1716</v>
      </c>
      <c r="H17" s="154">
        <f>H11+H14+H15+H16</f>
        <v>1716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/>
      <c r="D18" s="151"/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0</v>
      </c>
      <c r="D19" s="155">
        <f>SUM(D11:D18)</f>
        <v>0</v>
      </c>
      <c r="E19" s="237" t="s">
        <v>52</v>
      </c>
      <c r="F19" s="242" t="s">
        <v>53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/>
      <c r="D20" s="151"/>
      <c r="E20" s="237" t="s">
        <v>56</v>
      </c>
      <c r="F20" s="242" t="s">
        <v>57</v>
      </c>
      <c r="G20" s="158"/>
      <c r="H20" s="158"/>
    </row>
    <row r="21" spans="1:18" ht="15">
      <c r="A21" s="235" t="s">
        <v>58</v>
      </c>
      <c r="B21" s="250" t="s">
        <v>59</v>
      </c>
      <c r="C21" s="151"/>
      <c r="D21" s="151"/>
      <c r="E21" s="251" t="s">
        <v>60</v>
      </c>
      <c r="F21" s="242" t="s">
        <v>61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/>
      <c r="H22" s="152"/>
    </row>
    <row r="23" spans="1:13" ht="15">
      <c r="A23" s="235" t="s">
        <v>65</v>
      </c>
      <c r="B23" s="241" t="s">
        <v>66</v>
      </c>
      <c r="C23" s="151"/>
      <c r="D23" s="151"/>
      <c r="E23" s="253" t="s">
        <v>67</v>
      </c>
      <c r="F23" s="242" t="s">
        <v>68</v>
      </c>
      <c r="G23" s="152"/>
      <c r="H23" s="152"/>
      <c r="M23" s="157"/>
    </row>
    <row r="24" spans="1:8" ht="15">
      <c r="A24" s="235" t="s">
        <v>69</v>
      </c>
      <c r="B24" s="241" t="s">
        <v>70</v>
      </c>
      <c r="C24" s="151"/>
      <c r="D24" s="151"/>
      <c r="E24" s="237" t="s">
        <v>71</v>
      </c>
      <c r="F24" s="242" t="s">
        <v>72</v>
      </c>
      <c r="G24" s="152"/>
      <c r="H24" s="152"/>
    </row>
    <row r="25" spans="1:18" ht="15">
      <c r="A25" s="235" t="s">
        <v>73</v>
      </c>
      <c r="B25" s="241" t="s">
        <v>74</v>
      </c>
      <c r="C25" s="151"/>
      <c r="D25" s="151"/>
      <c r="E25" s="253" t="s">
        <v>75</v>
      </c>
      <c r="F25" s="245" t="s">
        <v>76</v>
      </c>
      <c r="G25" s="154">
        <f>G19+G20+G21</f>
        <v>0</v>
      </c>
      <c r="H25" s="154">
        <f>H19+H20+H21</f>
        <v>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/>
      <c r="D26" s="151"/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0</v>
      </c>
      <c r="D27" s="155">
        <f>SUM(D23:D26)</f>
        <v>0</v>
      </c>
      <c r="E27" s="253" t="s">
        <v>82</v>
      </c>
      <c r="F27" s="242" t="s">
        <v>83</v>
      </c>
      <c r="G27" s="154">
        <f>SUM(G28:G30)</f>
        <v>-3113</v>
      </c>
      <c r="H27" s="154">
        <f>SUM(H28:H30)</f>
        <v>-2152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/>
      <c r="H28" s="152"/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>
        <v>-3113</v>
      </c>
      <c r="H29" s="316">
        <v>-2152</v>
      </c>
      <c r="M29" s="157"/>
    </row>
    <row r="30" spans="1:8" ht="15">
      <c r="A30" s="235" t="s">
        <v>89</v>
      </c>
      <c r="B30" s="241" t="s">
        <v>90</v>
      </c>
      <c r="C30" s="151"/>
      <c r="D30" s="151"/>
      <c r="E30" s="237" t="s">
        <v>91</v>
      </c>
      <c r="F30" s="242" t="s">
        <v>92</v>
      </c>
      <c r="G30" s="158"/>
      <c r="H30" s="158"/>
    </row>
    <row r="31" spans="1:13" ht="15">
      <c r="A31" s="235" t="s">
        <v>93</v>
      </c>
      <c r="B31" s="241" t="s">
        <v>94</v>
      </c>
      <c r="C31" s="317"/>
      <c r="D31" s="317"/>
      <c r="E31" s="253" t="s">
        <v>95</v>
      </c>
      <c r="F31" s="242" t="s">
        <v>96</v>
      </c>
      <c r="G31" s="152"/>
      <c r="H31" s="152"/>
      <c r="M31" s="157"/>
    </row>
    <row r="32" spans="1:15" ht="15">
      <c r="A32" s="235" t="s">
        <v>97</v>
      </c>
      <c r="B32" s="250" t="s">
        <v>98</v>
      </c>
      <c r="C32" s="155">
        <f>C30+C31</f>
        <v>0</v>
      </c>
      <c r="D32" s="155">
        <f>D30+D31</f>
        <v>0</v>
      </c>
      <c r="E32" s="243" t="s">
        <v>99</v>
      </c>
      <c r="F32" s="242" t="s">
        <v>100</v>
      </c>
      <c r="G32" s="316">
        <v>-207</v>
      </c>
      <c r="H32" s="316">
        <v>-961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-3320</v>
      </c>
      <c r="H33" s="154">
        <f>H27+H31+H32</f>
        <v>-3113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849</v>
      </c>
      <c r="B34" s="244" t="s">
        <v>104</v>
      </c>
      <c r="C34" s="155">
        <f>SUM(C35:C38)</f>
        <v>600</v>
      </c>
      <c r="D34" s="155">
        <f>SUM(D35:D38)</f>
        <v>600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>
        <v>600</v>
      </c>
      <c r="D35" s="151">
        <v>600</v>
      </c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/>
      <c r="D36" s="151"/>
      <c r="E36" s="237" t="s">
        <v>109</v>
      </c>
      <c r="F36" s="261" t="s">
        <v>110</v>
      </c>
      <c r="G36" s="154">
        <f>G25+G17+G33</f>
        <v>-1604</v>
      </c>
      <c r="H36" s="154">
        <f>H25+H17+H33</f>
        <v>-1397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/>
      <c r="D38" s="151"/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0</v>
      </c>
      <c r="D39" s="159">
        <f>D40+D41+D43</f>
        <v>0</v>
      </c>
      <c r="E39" s="445" t="s">
        <v>117</v>
      </c>
      <c r="F39" s="261" t="s">
        <v>118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/>
      <c r="D40" s="151"/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/>
      <c r="D41" s="151"/>
      <c r="E41" s="445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/>
      <c r="D42" s="160"/>
      <c r="E42" s="237" t="s">
        <v>126</v>
      </c>
      <c r="F42" s="258"/>
      <c r="G42" s="259"/>
      <c r="H42" s="260"/>
    </row>
    <row r="43" spans="1:13" ht="15">
      <c r="A43" s="235" t="s">
        <v>127</v>
      </c>
      <c r="B43" s="264" t="s">
        <v>128</v>
      </c>
      <c r="C43" s="151"/>
      <c r="D43" s="151"/>
      <c r="E43" s="243" t="s">
        <v>129</v>
      </c>
      <c r="F43" s="242" t="s">
        <v>130</v>
      </c>
      <c r="G43" s="152">
        <v>43</v>
      </c>
      <c r="H43" s="152">
        <v>43</v>
      </c>
      <c r="M43" s="157"/>
    </row>
    <row r="44" spans="1:8" ht="15">
      <c r="A44" s="235" t="s">
        <v>131</v>
      </c>
      <c r="B44" s="264" t="s">
        <v>132</v>
      </c>
      <c r="C44" s="151"/>
      <c r="D44" s="151"/>
      <c r="E44" s="268" t="s">
        <v>133</v>
      </c>
      <c r="F44" s="242" t="s">
        <v>134</v>
      </c>
      <c r="G44" s="152"/>
      <c r="H44" s="152"/>
    </row>
    <row r="45" spans="1:15" ht="15">
      <c r="A45" s="235" t="s">
        <v>135</v>
      </c>
      <c r="B45" s="249" t="s">
        <v>136</v>
      </c>
      <c r="C45" s="155">
        <f>C34+C39+C44</f>
        <v>600</v>
      </c>
      <c r="D45" s="155">
        <f>D34+D39+D44</f>
        <v>600</v>
      </c>
      <c r="E45" s="251" t="s">
        <v>137</v>
      </c>
      <c r="F45" s="242" t="s">
        <v>138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/>
      <c r="H46" s="152"/>
    </row>
    <row r="47" spans="1:13" ht="15">
      <c r="A47" s="235" t="s">
        <v>142</v>
      </c>
      <c r="B47" s="241" t="s">
        <v>143</v>
      </c>
      <c r="C47" s="151"/>
      <c r="D47" s="151"/>
      <c r="E47" s="251" t="s">
        <v>144</v>
      </c>
      <c r="F47" s="242" t="s">
        <v>145</v>
      </c>
      <c r="G47" s="152"/>
      <c r="H47" s="152"/>
      <c r="M47" s="157"/>
    </row>
    <row r="48" spans="1:8" ht="15">
      <c r="A48" s="235" t="s">
        <v>146</v>
      </c>
      <c r="B48" s="244" t="s">
        <v>147</v>
      </c>
      <c r="C48" s="151"/>
      <c r="D48" s="151"/>
      <c r="E48" s="237" t="s">
        <v>148</v>
      </c>
      <c r="F48" s="242" t="s">
        <v>149</v>
      </c>
      <c r="G48" s="152"/>
      <c r="H48" s="152"/>
    </row>
    <row r="49" spans="1:18" ht="15">
      <c r="A49" s="235" t="s">
        <v>150</v>
      </c>
      <c r="B49" s="241" t="s">
        <v>151</v>
      </c>
      <c r="C49" s="151"/>
      <c r="D49" s="151"/>
      <c r="E49" s="251" t="s">
        <v>50</v>
      </c>
      <c r="F49" s="245" t="s">
        <v>152</v>
      </c>
      <c r="G49" s="154">
        <f>SUM(G43:G48)</f>
        <v>43</v>
      </c>
      <c r="H49" s="154">
        <f>SUM(H43:H48)</f>
        <v>43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/>
      <c r="D50" s="151"/>
      <c r="E50" s="237"/>
      <c r="F50" s="242"/>
      <c r="G50" s="252"/>
      <c r="H50" s="154"/>
    </row>
    <row r="51" spans="1:15" ht="15">
      <c r="A51" s="235" t="s">
        <v>154</v>
      </c>
      <c r="B51" s="249" t="s">
        <v>155</v>
      </c>
      <c r="C51" s="155">
        <f>SUM(C47:C50)</f>
        <v>0</v>
      </c>
      <c r="D51" s="155">
        <f>SUM(D47:D50)</f>
        <v>0</v>
      </c>
      <c r="E51" s="251" t="s">
        <v>156</v>
      </c>
      <c r="F51" s="245" t="s">
        <v>157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/>
      <c r="H52" s="152"/>
    </row>
    <row r="53" spans="1:8" ht="15">
      <c r="A53" s="235" t="s">
        <v>161</v>
      </c>
      <c r="B53" s="249" t="s">
        <v>162</v>
      </c>
      <c r="C53" s="151"/>
      <c r="D53" s="151"/>
      <c r="E53" s="237" t="s">
        <v>163</v>
      </c>
      <c r="F53" s="245" t="s">
        <v>164</v>
      </c>
      <c r="G53" s="152"/>
      <c r="H53" s="152"/>
    </row>
    <row r="54" spans="1:8" ht="15">
      <c r="A54" s="235" t="s">
        <v>165</v>
      </c>
      <c r="B54" s="249" t="s">
        <v>166</v>
      </c>
      <c r="C54" s="151">
        <v>815</v>
      </c>
      <c r="D54" s="151">
        <v>815</v>
      </c>
      <c r="E54" s="237" t="s">
        <v>167</v>
      </c>
      <c r="F54" s="245" t="s">
        <v>168</v>
      </c>
      <c r="G54" s="152"/>
      <c r="H54" s="152"/>
    </row>
    <row r="55" spans="1:18" ht="25.5">
      <c r="A55" s="269" t="s">
        <v>169</v>
      </c>
      <c r="B55" s="270" t="s">
        <v>170</v>
      </c>
      <c r="C55" s="155">
        <f>C19+C20+C21+C27+C32+C45+C51+C53+C54</f>
        <v>1415</v>
      </c>
      <c r="D55" s="155">
        <f>D19+D20+D21+D27+D32+D45+D51+D53+D54</f>
        <v>1415</v>
      </c>
      <c r="E55" s="237" t="s">
        <v>171</v>
      </c>
      <c r="F55" s="261" t="s">
        <v>172</v>
      </c>
      <c r="G55" s="154">
        <f>G49+G51+G52+G53+G54</f>
        <v>43</v>
      </c>
      <c r="H55" s="154">
        <f>H49+H51+H52+H53+H54</f>
        <v>43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50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>
        <v>8</v>
      </c>
      <c r="D58" s="151">
        <v>9</v>
      </c>
      <c r="E58" s="237" t="s">
        <v>126</v>
      </c>
      <c r="F58" s="272"/>
      <c r="G58" s="252"/>
      <c r="H58" s="154"/>
    </row>
    <row r="59" spans="1:13" ht="15">
      <c r="A59" s="235" t="s">
        <v>178</v>
      </c>
      <c r="B59" s="241" t="s">
        <v>179</v>
      </c>
      <c r="C59" s="151"/>
      <c r="D59" s="151"/>
      <c r="E59" s="251" t="s">
        <v>180</v>
      </c>
      <c r="F59" s="242" t="s">
        <v>181</v>
      </c>
      <c r="G59" s="152">
        <v>10138</v>
      </c>
      <c r="H59" s="152">
        <v>9935</v>
      </c>
      <c r="M59" s="157"/>
    </row>
    <row r="60" spans="1:8" ht="15">
      <c r="A60" s="235" t="s">
        <v>182</v>
      </c>
      <c r="B60" s="241" t="s">
        <v>183</v>
      </c>
      <c r="C60" s="151"/>
      <c r="D60" s="151"/>
      <c r="E60" s="237" t="s">
        <v>184</v>
      </c>
      <c r="F60" s="242" t="s">
        <v>185</v>
      </c>
      <c r="G60" s="152"/>
      <c r="H60" s="152"/>
    </row>
    <row r="61" spans="1:18" ht="15">
      <c r="A61" s="235" t="s">
        <v>186</v>
      </c>
      <c r="B61" s="244" t="s">
        <v>187</v>
      </c>
      <c r="C61" s="151"/>
      <c r="D61" s="151"/>
      <c r="E61" s="243" t="s">
        <v>188</v>
      </c>
      <c r="F61" s="272" t="s">
        <v>189</v>
      </c>
      <c r="G61" s="154">
        <f>SUM(G62:G68)</f>
        <v>3044</v>
      </c>
      <c r="H61" s="154">
        <f>SUM(H62:H68)</f>
        <v>3035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/>
      <c r="D62" s="151"/>
      <c r="E62" s="243" t="s">
        <v>192</v>
      </c>
      <c r="F62" s="242" t="s">
        <v>193</v>
      </c>
      <c r="G62" s="152"/>
      <c r="H62" s="152"/>
    </row>
    <row r="63" spans="1:13" ht="15">
      <c r="A63" s="235" t="s">
        <v>194</v>
      </c>
      <c r="B63" s="241" t="s">
        <v>195</v>
      </c>
      <c r="C63" s="151"/>
      <c r="D63" s="151"/>
      <c r="E63" s="237" t="s">
        <v>196</v>
      </c>
      <c r="F63" s="242" t="s">
        <v>197</v>
      </c>
      <c r="G63" s="152"/>
      <c r="H63" s="152"/>
      <c r="M63" s="157"/>
    </row>
    <row r="64" spans="1:15" ht="15">
      <c r="A64" s="235" t="s">
        <v>50</v>
      </c>
      <c r="B64" s="249" t="s">
        <v>198</v>
      </c>
      <c r="C64" s="155">
        <f>SUM(C58:C63)</f>
        <v>8</v>
      </c>
      <c r="D64" s="155">
        <f>SUM(D58:D63)</f>
        <v>9</v>
      </c>
      <c r="E64" s="237" t="s">
        <v>199</v>
      </c>
      <c r="F64" s="242" t="s">
        <v>200</v>
      </c>
      <c r="G64" s="152">
        <v>855</v>
      </c>
      <c r="H64" s="152">
        <v>848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/>
      <c r="H65" s="152"/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>
        <v>1</v>
      </c>
      <c r="H66" s="152"/>
    </row>
    <row r="67" spans="1:8" ht="15">
      <c r="A67" s="235" t="s">
        <v>206</v>
      </c>
      <c r="B67" s="241" t="s">
        <v>207</v>
      </c>
      <c r="C67" s="151">
        <v>726</v>
      </c>
      <c r="D67" s="151">
        <v>726</v>
      </c>
      <c r="E67" s="237" t="s">
        <v>208</v>
      </c>
      <c r="F67" s="242" t="s">
        <v>209</v>
      </c>
      <c r="G67" s="152">
        <v>1</v>
      </c>
      <c r="H67" s="152"/>
    </row>
    <row r="68" spans="1:8" ht="15">
      <c r="A68" s="235" t="s">
        <v>210</v>
      </c>
      <c r="B68" s="241" t="s">
        <v>211</v>
      </c>
      <c r="C68" s="151">
        <v>698</v>
      </c>
      <c r="D68" s="151">
        <v>707</v>
      </c>
      <c r="E68" s="237" t="s">
        <v>212</v>
      </c>
      <c r="F68" s="242" t="s">
        <v>213</v>
      </c>
      <c r="G68" s="152">
        <v>2187</v>
      </c>
      <c r="H68" s="152">
        <v>2187</v>
      </c>
    </row>
    <row r="69" spans="1:8" ht="15">
      <c r="A69" s="235" t="s">
        <v>214</v>
      </c>
      <c r="B69" s="241" t="s">
        <v>215</v>
      </c>
      <c r="C69" s="151">
        <v>105</v>
      </c>
      <c r="D69" s="151">
        <v>105</v>
      </c>
      <c r="E69" s="251" t="s">
        <v>77</v>
      </c>
      <c r="F69" s="242" t="s">
        <v>216</v>
      </c>
      <c r="G69" s="152">
        <v>148</v>
      </c>
      <c r="H69" s="152">
        <v>149</v>
      </c>
    </row>
    <row r="70" spans="1:8" ht="15">
      <c r="A70" s="235" t="s">
        <v>217</v>
      </c>
      <c r="B70" s="241" t="s">
        <v>218</v>
      </c>
      <c r="C70" s="151"/>
      <c r="D70" s="151"/>
      <c r="E70" s="237" t="s">
        <v>219</v>
      </c>
      <c r="F70" s="242" t="s">
        <v>220</v>
      </c>
      <c r="G70" s="152"/>
      <c r="H70" s="152"/>
    </row>
    <row r="71" spans="1:18" ht="15">
      <c r="A71" s="235" t="s">
        <v>221</v>
      </c>
      <c r="B71" s="241" t="s">
        <v>222</v>
      </c>
      <c r="C71" s="151">
        <v>42</v>
      </c>
      <c r="D71" s="151">
        <v>42</v>
      </c>
      <c r="E71" s="253" t="s">
        <v>45</v>
      </c>
      <c r="F71" s="273" t="s">
        <v>223</v>
      </c>
      <c r="G71" s="161">
        <f>G59+G60+G61+G69+G70</f>
        <v>13330</v>
      </c>
      <c r="H71" s="161">
        <f>H59+H60+H61+H69+H70</f>
        <v>13119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>
        <v>6</v>
      </c>
      <c r="D72" s="151">
        <v>6</v>
      </c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/>
      <c r="D73" s="151"/>
      <c r="E73" s="163"/>
      <c r="F73" s="277"/>
      <c r="G73" s="278"/>
      <c r="H73" s="279"/>
    </row>
    <row r="74" spans="1:8" ht="15">
      <c r="A74" s="235" t="s">
        <v>228</v>
      </c>
      <c r="B74" s="241" t="s">
        <v>229</v>
      </c>
      <c r="C74" s="151">
        <v>68</v>
      </c>
      <c r="D74" s="151">
        <v>68</v>
      </c>
      <c r="E74" s="237" t="s">
        <v>230</v>
      </c>
      <c r="F74" s="280" t="s">
        <v>231</v>
      </c>
      <c r="G74" s="152"/>
      <c r="H74" s="152"/>
    </row>
    <row r="75" spans="1:15" ht="15">
      <c r="A75" s="235" t="s">
        <v>75</v>
      </c>
      <c r="B75" s="249" t="s">
        <v>232</v>
      </c>
      <c r="C75" s="155">
        <f>SUM(C67:C74)</f>
        <v>1645</v>
      </c>
      <c r="D75" s="155">
        <f>SUM(D67:D74)</f>
        <v>1654</v>
      </c>
      <c r="E75" s="251" t="s">
        <v>159</v>
      </c>
      <c r="F75" s="245" t="s">
        <v>233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234</v>
      </c>
      <c r="F76" s="245" t="s">
        <v>235</v>
      </c>
      <c r="G76" s="152"/>
      <c r="H76" s="152"/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237</v>
      </c>
      <c r="B78" s="241" t="s">
        <v>238</v>
      </c>
      <c r="C78" s="155">
        <f>SUM(C79:C81)</f>
        <v>8590</v>
      </c>
      <c r="D78" s="155">
        <f>SUM(D79:D81)</f>
        <v>8590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/>
      <c r="D79" s="151"/>
      <c r="E79" s="251" t="s">
        <v>241</v>
      </c>
      <c r="F79" s="261" t="s">
        <v>242</v>
      </c>
      <c r="G79" s="162">
        <f>G71+G74+G75+G76</f>
        <v>13330</v>
      </c>
      <c r="H79" s="162">
        <f>H71+H74+H75+H76</f>
        <v>13119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/>
      <c r="D80" s="151"/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>
        <v>8590</v>
      </c>
      <c r="D81" s="151">
        <v>8590</v>
      </c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/>
      <c r="D82" s="151"/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/>
      <c r="D83" s="151"/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8590</v>
      </c>
      <c r="D84" s="155">
        <f>D83+D82+D78</f>
        <v>8590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>
        <v>13</v>
      </c>
      <c r="D87" s="151">
        <v>1</v>
      </c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>
        <v>22</v>
      </c>
      <c r="D88" s="151">
        <v>22</v>
      </c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>
        <v>76</v>
      </c>
      <c r="D90" s="151">
        <v>74</v>
      </c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111</v>
      </c>
      <c r="D91" s="155">
        <f>SUM(D87:D90)</f>
        <v>97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/>
      <c r="D92" s="151"/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10354</v>
      </c>
      <c r="D93" s="155">
        <f>D64+D75+D84+D91+D92</f>
        <v>10350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267</v>
      </c>
      <c r="B94" s="288" t="s">
        <v>268</v>
      </c>
      <c r="C94" s="164">
        <f>C93+C55</f>
        <v>11769</v>
      </c>
      <c r="D94" s="164">
        <f>D93+D55</f>
        <v>11765</v>
      </c>
      <c r="E94" s="449" t="s">
        <v>269</v>
      </c>
      <c r="F94" s="289" t="s">
        <v>270</v>
      </c>
      <c r="G94" s="165">
        <f>G36+G39+G55+G79</f>
        <v>11769</v>
      </c>
      <c r="H94" s="165">
        <f>H36+H39+H55+H79</f>
        <v>11765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850</v>
      </c>
      <c r="B96" s="432"/>
      <c r="C96" s="150"/>
      <c r="D96" s="150"/>
      <c r="E96" s="433"/>
      <c r="M96" s="157"/>
    </row>
    <row r="97" spans="1:13" ht="15">
      <c r="A97" s="431"/>
      <c r="B97" s="432"/>
      <c r="C97" s="150"/>
      <c r="D97" s="150"/>
      <c r="E97" s="433"/>
      <c r="F97" s="586" t="s">
        <v>855</v>
      </c>
      <c r="G97" s="586"/>
      <c r="H97" s="586"/>
      <c r="M97" s="157"/>
    </row>
    <row r="98" spans="1:13" ht="15.75">
      <c r="A98" s="45" t="s">
        <v>876</v>
      </c>
      <c r="B98" s="432"/>
      <c r="C98" s="586" t="s">
        <v>272</v>
      </c>
      <c r="D98" s="586"/>
      <c r="E98" s="586"/>
      <c r="F98" s="170"/>
      <c r="G98" s="171"/>
      <c r="H98" s="576" t="s">
        <v>870</v>
      </c>
      <c r="M98" s="157"/>
    </row>
    <row r="99" spans="1:8" ht="15" customHeight="1">
      <c r="A99" s="169" t="s">
        <v>869</v>
      </c>
      <c r="C99" s="45"/>
      <c r="E99" s="1" t="s">
        <v>871</v>
      </c>
      <c r="F99" s="1"/>
      <c r="G99" s="1"/>
      <c r="H99" s="1"/>
    </row>
    <row r="100" spans="1:8" ht="15">
      <c r="A100" s="173"/>
      <c r="B100" s="173"/>
      <c r="C100" s="586"/>
      <c r="D100" s="587"/>
      <c r="E100" s="587"/>
      <c r="F100" s="169"/>
      <c r="H100" s="169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7">
    <mergeCell ref="A3:D3"/>
    <mergeCell ref="A5:D5"/>
    <mergeCell ref="F4:G4"/>
    <mergeCell ref="C100:E100"/>
    <mergeCell ref="A4:D4"/>
    <mergeCell ref="C98:E98"/>
    <mergeCell ref="F97:H9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2204724409449" right="0.2362204724409449" top="0.03937007874015748" bottom="0.11811023622047245" header="0.07874015748031496" footer="0.11811023622047245"/>
  <pageSetup fitToHeight="1000" horizontalDpi="600" verticalDpi="600" orientation="landscape" paperSize="9" scale="65" r:id="rId1"/>
  <headerFooter alignWithMargins="0">
    <oddHeader>&amp;R&amp;"Times New Roman Cyr,Regular"&amp;9СПРАВКА ПО ОБРАЗЕЦ  № 1</oddHeader>
  </headerFooter>
  <rowBreaks count="1" manualBreakCount="1">
    <brk id="56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">
      <selection activeCell="G20" sqref="G20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91" t="str">
        <f>'справка №1-БАЛАНС'!E3</f>
        <v> САФ МАГЕЛАН АД</v>
      </c>
      <c r="C2" s="591"/>
      <c r="D2" s="591"/>
      <c r="E2" s="591"/>
      <c r="F2" s="593" t="s">
        <v>2</v>
      </c>
      <c r="G2" s="593"/>
      <c r="H2" s="526">
        <f>'справка №1-БАЛАНС'!H3</f>
        <v>130542972</v>
      </c>
    </row>
    <row r="3" spans="1:8" ht="15">
      <c r="A3" s="467" t="s">
        <v>274</v>
      </c>
      <c r="B3" s="591" t="str">
        <f>'справка №1-БАЛАНС'!E4</f>
        <v> неконсолидиран</v>
      </c>
      <c r="C3" s="591"/>
      <c r="D3" s="591"/>
      <c r="E3" s="591"/>
      <c r="F3" s="546" t="s">
        <v>3</v>
      </c>
      <c r="G3" s="527"/>
      <c r="H3" s="527" t="str">
        <f>'справка №1-БАЛАНС'!H4</f>
        <v> </v>
      </c>
    </row>
    <row r="4" spans="1:8" ht="17.25" customHeight="1">
      <c r="A4" s="467" t="s">
        <v>4</v>
      </c>
      <c r="B4" s="592" t="str">
        <f>'справка №1-БАЛАНС'!E5</f>
        <v> 01.01.2013 - 31.03.2013 г.</v>
      </c>
      <c r="C4" s="592"/>
      <c r="D4" s="592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7</v>
      </c>
      <c r="C5" s="292" t="s">
        <v>8</v>
      </c>
      <c r="D5" s="294" t="s">
        <v>12</v>
      </c>
      <c r="E5" s="292" t="s">
        <v>277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/>
      <c r="D9" s="46">
        <v>1</v>
      </c>
      <c r="E9" s="298" t="s">
        <v>284</v>
      </c>
      <c r="F9" s="549" t="s">
        <v>285</v>
      </c>
      <c r="G9" s="550"/>
      <c r="H9" s="550"/>
    </row>
    <row r="10" spans="1:8" ht="12">
      <c r="A10" s="298" t="s">
        <v>286</v>
      </c>
      <c r="B10" s="299" t="s">
        <v>287</v>
      </c>
      <c r="C10" s="46">
        <v>4</v>
      </c>
      <c r="D10" s="46">
        <v>5</v>
      </c>
      <c r="E10" s="298" t="s">
        <v>288</v>
      </c>
      <c r="F10" s="549" t="s">
        <v>289</v>
      </c>
      <c r="G10" s="550">
        <v>28</v>
      </c>
      <c r="H10" s="550">
        <v>15</v>
      </c>
    </row>
    <row r="11" spans="1:8" ht="12">
      <c r="A11" s="298" t="s">
        <v>290</v>
      </c>
      <c r="B11" s="299" t="s">
        <v>291</v>
      </c>
      <c r="C11" s="46"/>
      <c r="D11" s="46"/>
      <c r="E11" s="300" t="s">
        <v>292</v>
      </c>
      <c r="F11" s="549" t="s">
        <v>293</v>
      </c>
      <c r="G11" s="550"/>
      <c r="H11" s="550"/>
    </row>
    <row r="12" spans="1:8" ht="12">
      <c r="A12" s="298" t="s">
        <v>294</v>
      </c>
      <c r="B12" s="299" t="s">
        <v>295</v>
      </c>
      <c r="C12" s="46">
        <v>3</v>
      </c>
      <c r="D12" s="46">
        <v>11</v>
      </c>
      <c r="E12" s="300" t="s">
        <v>77</v>
      </c>
      <c r="F12" s="549" t="s">
        <v>296</v>
      </c>
      <c r="G12" s="550">
        <v>2</v>
      </c>
      <c r="H12" s="550">
        <v>5</v>
      </c>
    </row>
    <row r="13" spans="1:18" ht="12">
      <c r="A13" s="298" t="s">
        <v>297</v>
      </c>
      <c r="B13" s="299" t="s">
        <v>298</v>
      </c>
      <c r="C13" s="46">
        <v>2</v>
      </c>
      <c r="D13" s="46">
        <v>2</v>
      </c>
      <c r="E13" s="301" t="s">
        <v>50</v>
      </c>
      <c r="F13" s="551" t="s">
        <v>299</v>
      </c>
      <c r="G13" s="548">
        <f>SUM(G9:G12)</f>
        <v>30</v>
      </c>
      <c r="H13" s="548">
        <f>SUM(H9:H12)</f>
        <v>20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26</v>
      </c>
      <c r="D14" s="46">
        <v>17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/>
      <c r="D15" s="47"/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>
        <v>2</v>
      </c>
      <c r="D16" s="47">
        <v>2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50</v>
      </c>
      <c r="B19" s="303" t="s">
        <v>315</v>
      </c>
      <c r="C19" s="49">
        <f>SUM(C9:C15)+C16</f>
        <v>37</v>
      </c>
      <c r="D19" s="49">
        <f>SUM(D9:D15)+D16</f>
        <v>38</v>
      </c>
      <c r="E19" s="304" t="s">
        <v>316</v>
      </c>
      <c r="F19" s="552" t="s">
        <v>317</v>
      </c>
      <c r="G19" s="550">
        <v>1</v>
      </c>
      <c r="H19" s="550">
        <v>1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>
        <v>203</v>
      </c>
      <c r="D22" s="46">
        <v>210</v>
      </c>
      <c r="E22" s="304" t="s">
        <v>325</v>
      </c>
      <c r="F22" s="552" t="s">
        <v>326</v>
      </c>
      <c r="G22" s="550">
        <v>5</v>
      </c>
      <c r="H22" s="550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>
        <v>3</v>
      </c>
      <c r="D24" s="46">
        <v>3</v>
      </c>
      <c r="E24" s="301" t="s">
        <v>102</v>
      </c>
      <c r="F24" s="554" t="s">
        <v>333</v>
      </c>
      <c r="G24" s="548">
        <f>SUM(G19:G23)</f>
        <v>6</v>
      </c>
      <c r="H24" s="548">
        <f>SUM(H19:H23)</f>
        <v>1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77</v>
      </c>
      <c r="B25" s="305" t="s">
        <v>334</v>
      </c>
      <c r="C25" s="46"/>
      <c r="D25" s="46"/>
      <c r="E25" s="302"/>
      <c r="F25" s="304"/>
      <c r="G25" s="553"/>
      <c r="H25" s="553"/>
    </row>
    <row r="26" spans="1:14" ht="12">
      <c r="A26" s="301" t="s">
        <v>75</v>
      </c>
      <c r="B26" s="306" t="s">
        <v>335</v>
      </c>
      <c r="C26" s="49">
        <f>SUM(C22:C25)</f>
        <v>206</v>
      </c>
      <c r="D26" s="49">
        <f>SUM(D22:D25)</f>
        <v>213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243</v>
      </c>
      <c r="D28" s="50">
        <f>D26+D19</f>
        <v>251</v>
      </c>
      <c r="E28" s="127" t="s">
        <v>338</v>
      </c>
      <c r="F28" s="554" t="s">
        <v>339</v>
      </c>
      <c r="G28" s="548">
        <f>G13+G15+G24</f>
        <v>36</v>
      </c>
      <c r="H28" s="548">
        <f>H13+H15+H24</f>
        <v>21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0</v>
      </c>
      <c r="E30" s="127" t="s">
        <v>342</v>
      </c>
      <c r="F30" s="554" t="s">
        <v>343</v>
      </c>
      <c r="G30" s="53">
        <f>IF((C28-G28)&gt;0,C28-G28,0)</f>
        <v>207</v>
      </c>
      <c r="H30" s="53">
        <f>IF((D28-H28)&gt;0,D28-H28,0)</f>
        <v>230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851</v>
      </c>
      <c r="B31" s="306" t="s">
        <v>344</v>
      </c>
      <c r="C31" s="46"/>
      <c r="D31" s="46"/>
      <c r="E31" s="296" t="s">
        <v>854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243</v>
      </c>
      <c r="D33" s="49">
        <f>D28-D31+D32</f>
        <v>251</v>
      </c>
      <c r="E33" s="127" t="s">
        <v>352</v>
      </c>
      <c r="F33" s="554" t="s">
        <v>353</v>
      </c>
      <c r="G33" s="53">
        <f>G32-G31+G28</f>
        <v>36</v>
      </c>
      <c r="H33" s="53">
        <f>H32-H31+H28</f>
        <v>21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0</v>
      </c>
      <c r="E34" s="128" t="s">
        <v>356</v>
      </c>
      <c r="F34" s="554" t="s">
        <v>357</v>
      </c>
      <c r="G34" s="548">
        <f>IF((C33-G33)&gt;0,C33-G33,0)</f>
        <v>207</v>
      </c>
      <c r="H34" s="548">
        <f>IF((D33-H33)&gt;0,D33-H33,0)</f>
        <v>230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0</v>
      </c>
      <c r="D39" s="460">
        <f>+IF((H33-D33-D35)&gt;0,H33-D33-D35,0)</f>
        <v>0</v>
      </c>
      <c r="E39" s="313" t="s">
        <v>368</v>
      </c>
      <c r="F39" s="558" t="s">
        <v>369</v>
      </c>
      <c r="G39" s="559">
        <f>IF(G34&gt;0,IF(C35+G34&lt;0,0,C35+G34),IF(C34-C35&lt;0,C35-C34,0))</f>
        <v>207</v>
      </c>
      <c r="H39" s="559">
        <f>IF(H34&gt;0,IF(D35+H34&lt;0,0,D35+H34),IF(D34-D35&lt;0,D35-D34,0))</f>
        <v>230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375</v>
      </c>
      <c r="F41" s="571" t="s">
        <v>376</v>
      </c>
      <c r="G41" s="52">
        <f>IF(C39=0,IF(G39-G40&gt;0,G39-G40+C40,0),IF(C39-C40&lt;0,C40-C39+G40,0))</f>
        <v>207</v>
      </c>
      <c r="H41" s="52">
        <f>IF(D39=0,IF(H39-H40&gt;0,H39-H40+D40,0),IF(D39-D40&lt;0,D40-D39+H40,0))</f>
        <v>230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243</v>
      </c>
      <c r="D42" s="53">
        <f>D33+D35+D39</f>
        <v>251</v>
      </c>
      <c r="E42" s="128" t="s">
        <v>379</v>
      </c>
      <c r="F42" s="129" t="s">
        <v>380</v>
      </c>
      <c r="G42" s="53">
        <f>G39+G33</f>
        <v>243</v>
      </c>
      <c r="H42" s="53">
        <f>H39+H33</f>
        <v>251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94" t="s">
        <v>861</v>
      </c>
      <c r="B45" s="594"/>
      <c r="C45" s="594"/>
      <c r="D45" s="594"/>
      <c r="E45" s="594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271</v>
      </c>
      <c r="B48" s="575">
        <v>41386</v>
      </c>
      <c r="C48" s="427" t="s">
        <v>381</v>
      </c>
      <c r="D48" s="589"/>
      <c r="E48" s="589"/>
      <c r="F48" s="589"/>
      <c r="G48" s="589"/>
      <c r="H48" s="589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 t="s">
        <v>871</v>
      </c>
      <c r="E49" s="560"/>
      <c r="F49" s="560"/>
      <c r="G49" s="563"/>
      <c r="H49" s="563"/>
    </row>
    <row r="50" spans="1:8" ht="12.75" customHeight="1">
      <c r="A50" s="561"/>
      <c r="B50" s="562"/>
      <c r="C50" s="428" t="s">
        <v>781</v>
      </c>
      <c r="D50" s="590"/>
      <c r="E50" s="590"/>
      <c r="F50" s="590"/>
      <c r="G50" s="590"/>
      <c r="H50" s="590"/>
    </row>
    <row r="51" spans="1:8" ht="15.75">
      <c r="A51" s="564"/>
      <c r="B51" s="560"/>
      <c r="C51" s="425"/>
      <c r="D51" s="576" t="s">
        <v>870</v>
      </c>
      <c r="E51" s="560"/>
      <c r="F51" s="560"/>
      <c r="G51" s="563"/>
      <c r="H51" s="563"/>
    </row>
    <row r="52" spans="1:8" ht="12" customHeight="1">
      <c r="A52" s="564"/>
      <c r="B52" s="560"/>
      <c r="C52" s="425"/>
      <c r="D52" s="425"/>
      <c r="E52" s="560"/>
      <c r="F52" s="560"/>
      <c r="G52" s="563"/>
      <c r="H52" s="563"/>
    </row>
    <row r="53" spans="1:8" ht="12" customHeight="1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3937007874015748" bottom="0.3937007874015748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="120" zoomScaleNormal="120" zoomScalePageLayoutView="0" workbookViewId="0" topLeftCell="A16">
      <selection activeCell="C11" sqref="C11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 САФ МАГЕЛАН АД</v>
      </c>
      <c r="C4" s="541" t="s">
        <v>2</v>
      </c>
      <c r="D4" s="541">
        <f>'справка №1-БАЛАНС'!H3</f>
        <v>130542972</v>
      </c>
      <c r="E4" s="323"/>
      <c r="F4" s="323"/>
    </row>
    <row r="5" spans="1:4" ht="15">
      <c r="A5" s="470" t="s">
        <v>274</v>
      </c>
      <c r="B5" s="470" t="str">
        <f>'справка №1-БАЛАНС'!E4</f>
        <v> неконсолидиран</v>
      </c>
      <c r="C5" s="542" t="s">
        <v>3</v>
      </c>
      <c r="D5" s="541" t="str">
        <f>'справка №1-БАЛАНС'!H4</f>
        <v> </v>
      </c>
    </row>
    <row r="6" spans="1:6" ht="12" customHeight="1">
      <c r="A6" s="471" t="s">
        <v>4</v>
      </c>
      <c r="B6" s="506" t="str">
        <f>'справка №1-БАЛАНС'!E5</f>
        <v> 01.01.2013 - 31.03.2013 г.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37</v>
      </c>
      <c r="D10" s="54">
        <v>50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-31</v>
      </c>
      <c r="D11" s="54">
        <v>-69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-3</v>
      </c>
      <c r="D13" s="54">
        <v>-13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/>
      <c r="D14" s="54">
        <v>-1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>
        <v>-203</v>
      </c>
      <c r="D17" s="54">
        <v>-210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>
        <v>2</v>
      </c>
      <c r="D18" s="54">
        <v>-3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/>
      <c r="D19" s="54"/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-198</v>
      </c>
      <c r="D20" s="55">
        <f>SUM(D10:D19)</f>
        <v>-246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>
        <v>9</v>
      </c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9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>
        <v>203</v>
      </c>
      <c r="D36" s="54">
        <v>210</v>
      </c>
      <c r="E36" s="130"/>
      <c r="F36" s="130"/>
    </row>
    <row r="37" spans="1:6" ht="12">
      <c r="A37" s="332" t="s">
        <v>437</v>
      </c>
      <c r="B37" s="333" t="s">
        <v>438</v>
      </c>
      <c r="C37" s="54"/>
      <c r="D37" s="54"/>
      <c r="E37" s="130"/>
      <c r="F37" s="130"/>
    </row>
    <row r="38" spans="1:6" ht="12">
      <c r="A38" s="332" t="s">
        <v>439</v>
      </c>
      <c r="B38" s="333" t="s">
        <v>440</v>
      </c>
      <c r="C38" s="54"/>
      <c r="D38" s="54"/>
      <c r="E38" s="130"/>
      <c r="F38" s="130"/>
    </row>
    <row r="39" spans="1:6" ht="12">
      <c r="A39" s="332" t="s">
        <v>441</v>
      </c>
      <c r="B39" s="333" t="s">
        <v>442</v>
      </c>
      <c r="C39" s="54"/>
      <c r="D39" s="54"/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/>
      <c r="D41" s="54"/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203</v>
      </c>
      <c r="D42" s="55">
        <f>SUM(D34:D41)</f>
        <v>210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14</v>
      </c>
      <c r="D43" s="55">
        <f>D42+D32+D20</f>
        <v>-36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97</v>
      </c>
      <c r="D44" s="132">
        <v>153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111</v>
      </c>
      <c r="D45" s="55">
        <f>D44+D43</f>
        <v>117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f>C45</f>
        <v>111</v>
      </c>
      <c r="D46" s="56">
        <v>117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877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381</v>
      </c>
      <c r="C50" s="595"/>
      <c r="D50" s="595"/>
      <c r="G50" s="133"/>
      <c r="H50" s="133"/>
    </row>
    <row r="51" spans="1:8" ht="12">
      <c r="A51" s="318"/>
      <c r="B51" s="318" t="s">
        <v>873</v>
      </c>
      <c r="C51" s="319"/>
      <c r="D51" s="319"/>
      <c r="G51" s="133"/>
      <c r="H51" s="133"/>
    </row>
    <row r="52" spans="1:8" ht="12">
      <c r="A52" s="318"/>
      <c r="B52" s="436" t="s">
        <v>781</v>
      </c>
      <c r="C52" s="595"/>
      <c r="D52" s="595"/>
      <c r="G52" s="133"/>
      <c r="H52" s="133"/>
    </row>
    <row r="53" spans="1:8" ht="12">
      <c r="A53" s="318"/>
      <c r="B53" s="318" t="s">
        <v>872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7086614173228347" bottom="0.5905511811023623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">
      <selection activeCell="J16" sqref="J16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9" t="s">
        <v>459</v>
      </c>
      <c r="B1" s="599"/>
      <c r="C1" s="599"/>
      <c r="D1" s="599"/>
      <c r="E1" s="599"/>
      <c r="F1" s="599"/>
      <c r="G1" s="599"/>
      <c r="H1" s="599"/>
      <c r="I1" s="599"/>
      <c r="J1" s="599"/>
      <c r="K1" s="599"/>
      <c r="L1" s="599"/>
      <c r="M1" s="599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600" t="str">
        <f>'справка №1-БАЛАНС'!E3</f>
        <v> САФ МАГЕЛАН АД</v>
      </c>
      <c r="C3" s="600"/>
      <c r="D3" s="600"/>
      <c r="E3" s="600"/>
      <c r="F3" s="600"/>
      <c r="G3" s="600"/>
      <c r="H3" s="600"/>
      <c r="I3" s="600"/>
      <c r="J3" s="476"/>
      <c r="K3" s="602" t="s">
        <v>2</v>
      </c>
      <c r="L3" s="602"/>
      <c r="M3" s="478">
        <f>'справка №1-БАЛАНС'!H3</f>
        <v>130542972</v>
      </c>
      <c r="N3" s="2"/>
    </row>
    <row r="4" spans="1:15" s="532" customFormat="1" ht="13.5" customHeight="1">
      <c r="A4" s="467" t="s">
        <v>460</v>
      </c>
      <c r="B4" s="600" t="str">
        <f>'справка №1-БАЛАНС'!E4</f>
        <v> неконсолидиран</v>
      </c>
      <c r="C4" s="600"/>
      <c r="D4" s="600"/>
      <c r="E4" s="600"/>
      <c r="F4" s="600"/>
      <c r="G4" s="600"/>
      <c r="H4" s="600"/>
      <c r="I4" s="600"/>
      <c r="J4" s="136"/>
      <c r="K4" s="596" t="s">
        <v>3</v>
      </c>
      <c r="L4" s="596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4</v>
      </c>
      <c r="B5" s="597" t="str">
        <f>'справка №1-БАЛАНС'!E5</f>
        <v> 01.01.2013 - 31.03.2013 г.</v>
      </c>
      <c r="C5" s="597"/>
      <c r="D5" s="597"/>
      <c r="E5" s="597"/>
      <c r="F5" s="479"/>
      <c r="G5" s="479"/>
      <c r="H5" s="479"/>
      <c r="I5" s="479"/>
      <c r="J5" s="479"/>
      <c r="K5" s="480"/>
      <c r="L5" s="325"/>
      <c r="M5" s="481" t="s">
        <v>5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478</v>
      </c>
      <c r="L10" s="8" t="s">
        <v>110</v>
      </c>
      <c r="M10" s="9" t="s">
        <v>118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1716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0</v>
      </c>
      <c r="J11" s="58">
        <f>'справка №1-БАЛАНС'!H29+'справка №1-БАЛАНС'!H32</f>
        <v>-3113</v>
      </c>
      <c r="K11" s="60"/>
      <c r="L11" s="344">
        <f>SUM(C11:K11)</f>
        <v>-1397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1716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0</v>
      </c>
      <c r="J15" s="61">
        <f t="shared" si="2"/>
        <v>-3113</v>
      </c>
      <c r="K15" s="61">
        <f t="shared" si="2"/>
        <v>0</v>
      </c>
      <c r="L15" s="344">
        <f t="shared" si="1"/>
        <v>-1397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/>
      <c r="J16" s="345">
        <f>+'справка №1-БАЛАНС'!G32</f>
        <v>-207</v>
      </c>
      <c r="K16" s="60"/>
      <c r="L16" s="344">
        <f t="shared" si="1"/>
        <v>-207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1716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0</v>
      </c>
      <c r="J29" s="59">
        <f t="shared" si="6"/>
        <v>-3320</v>
      </c>
      <c r="K29" s="59">
        <f t="shared" si="6"/>
        <v>0</v>
      </c>
      <c r="L29" s="344">
        <f t="shared" si="1"/>
        <v>-1604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1716</v>
      </c>
      <c r="D32" s="59">
        <f t="shared" si="7"/>
        <v>0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0</v>
      </c>
      <c r="J32" s="59">
        <f t="shared" si="7"/>
        <v>-3320</v>
      </c>
      <c r="K32" s="59">
        <f t="shared" si="7"/>
        <v>0</v>
      </c>
      <c r="L32" s="344">
        <f t="shared" si="1"/>
        <v>-1604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601" t="s">
        <v>862</v>
      </c>
      <c r="B35" s="601"/>
      <c r="C35" s="601"/>
      <c r="D35" s="601"/>
      <c r="E35" s="601"/>
      <c r="F35" s="601"/>
      <c r="G35" s="601"/>
      <c r="H35" s="601"/>
      <c r="I35" s="601"/>
      <c r="J35" s="601"/>
      <c r="K35" s="14"/>
      <c r="L35" s="348"/>
      <c r="M35" s="348"/>
      <c r="N35" s="11"/>
    </row>
    <row r="36" spans="1:14" ht="14.25" customHeight="1">
      <c r="A36" s="454" t="s">
        <v>878</v>
      </c>
      <c r="B36" s="19"/>
      <c r="C36" s="15"/>
      <c r="D36" s="598" t="s">
        <v>521</v>
      </c>
      <c r="E36" s="598"/>
      <c r="F36" s="598"/>
      <c r="G36" s="598"/>
      <c r="H36" s="598"/>
      <c r="I36" s="598"/>
      <c r="J36" s="15" t="s">
        <v>857</v>
      </c>
      <c r="K36" s="15"/>
      <c r="L36" s="348"/>
      <c r="M36" s="348"/>
      <c r="N36" s="11"/>
    </row>
    <row r="37" spans="1:14" ht="14.25" customHeight="1">
      <c r="A37" s="536"/>
      <c r="B37" s="537"/>
      <c r="C37" s="538"/>
      <c r="D37" s="538"/>
      <c r="E37" s="538" t="s">
        <v>871</v>
      </c>
      <c r="F37" s="538"/>
      <c r="G37" s="538"/>
      <c r="H37" s="538"/>
      <c r="I37" s="538"/>
      <c r="J37" s="538"/>
      <c r="K37" s="538" t="s">
        <v>874</v>
      </c>
      <c r="L37" s="348"/>
      <c r="M37" s="348"/>
      <c r="N37" s="11"/>
    </row>
    <row r="38" spans="1:14" ht="12">
      <c r="A38" s="454"/>
      <c r="B38" s="19"/>
      <c r="C38" s="15"/>
      <c r="D38" s="598"/>
      <c r="E38" s="598"/>
      <c r="F38" s="598"/>
      <c r="G38" s="598"/>
      <c r="H38" s="598"/>
      <c r="I38" s="598"/>
      <c r="J38" s="15"/>
      <c r="K38" s="15"/>
      <c r="L38" s="598"/>
      <c r="M38" s="598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2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  <mergeCell ref="D36:E36"/>
    <mergeCell ref="F36:I3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7" right="0.31496062992125984" top="0.17" bottom="0.24" header="0.17" footer="0.2362204724409449"/>
  <pageSetup horizontalDpi="600" verticalDpi="600" orientation="landscape" paperSize="9" scale="75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B232"/>
  <sheetViews>
    <sheetView zoomScalePageLayoutView="0" workbookViewId="0" topLeftCell="A4">
      <selection activeCell="B44" sqref="B44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10" t="s">
        <v>383</v>
      </c>
      <c r="B2" s="611"/>
      <c r="C2" s="612" t="str">
        <f>'справка №1-БАЛАНС'!E3</f>
        <v> САФ МАГЕЛАН АД</v>
      </c>
      <c r="D2" s="612"/>
      <c r="E2" s="612"/>
      <c r="F2" s="612"/>
      <c r="G2" s="612"/>
      <c r="H2" s="612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130542972</v>
      </c>
      <c r="P2" s="483"/>
      <c r="Q2" s="483"/>
      <c r="R2" s="526"/>
    </row>
    <row r="3" spans="1:18" ht="15">
      <c r="A3" s="610" t="s">
        <v>4</v>
      </c>
      <c r="B3" s="611"/>
      <c r="C3" s="613" t="str">
        <f>'справка №1-БАЛАНС'!E5</f>
        <v> 01.01.2013 - 31.03.2013 г.</v>
      </c>
      <c r="D3" s="613"/>
      <c r="E3" s="613"/>
      <c r="F3" s="485"/>
      <c r="G3" s="485"/>
      <c r="H3" s="485"/>
      <c r="I3" s="485"/>
      <c r="J3" s="485"/>
      <c r="K3" s="485"/>
      <c r="L3" s="485"/>
      <c r="M3" s="580" t="s">
        <v>3</v>
      </c>
      <c r="N3" s="580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523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524</v>
      </c>
    </row>
    <row r="5" spans="1:18" s="100" customFormat="1" ht="30.75" customHeight="1">
      <c r="A5" s="581" t="s">
        <v>463</v>
      </c>
      <c r="B5" s="577"/>
      <c r="C5" s="607" t="s">
        <v>7</v>
      </c>
      <c r="D5" s="357" t="s">
        <v>525</v>
      </c>
      <c r="E5" s="357"/>
      <c r="F5" s="357"/>
      <c r="G5" s="357"/>
      <c r="H5" s="357" t="s">
        <v>526</v>
      </c>
      <c r="I5" s="357"/>
      <c r="J5" s="605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605" t="s">
        <v>529</v>
      </c>
      <c r="R5" s="605" t="s">
        <v>530</v>
      </c>
    </row>
    <row r="6" spans="1:18" s="100" customFormat="1" ht="48">
      <c r="A6" s="578"/>
      <c r="B6" s="579"/>
      <c r="C6" s="608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606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606"/>
      <c r="R6" s="606"/>
    </row>
    <row r="7" spans="1:18" s="100" customFormat="1" ht="12">
      <c r="A7" s="360" t="s">
        <v>540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/>
      <c r="E11" s="189"/>
      <c r="F11" s="189"/>
      <c r="G11" s="74">
        <f t="shared" si="2"/>
        <v>0</v>
      </c>
      <c r="H11" s="65"/>
      <c r="I11" s="65"/>
      <c r="J11" s="74">
        <f>G11+H11-I11</f>
        <v>0</v>
      </c>
      <c r="K11" s="65"/>
      <c r="L11" s="65"/>
      <c r="M11" s="65"/>
      <c r="N11" s="74">
        <f t="shared" si="4"/>
        <v>0</v>
      </c>
      <c r="O11" s="65"/>
      <c r="P11" s="65"/>
      <c r="Q11" s="74">
        <f>N11+O11-P11</f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/>
      <c r="E12" s="189"/>
      <c r="F12" s="189"/>
      <c r="G12" s="74">
        <f t="shared" si="2"/>
        <v>0</v>
      </c>
      <c r="H12" s="65"/>
      <c r="I12" s="65"/>
      <c r="J12" s="74">
        <f>G12+H12-I12</f>
        <v>0</v>
      </c>
      <c r="K12" s="65"/>
      <c r="L12" s="65"/>
      <c r="M12" s="65"/>
      <c r="N12" s="74">
        <f t="shared" si="4"/>
        <v>0</v>
      </c>
      <c r="O12" s="65"/>
      <c r="P12" s="65"/>
      <c r="Q12" s="74">
        <f>N12+O12-P12</f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/>
      <c r="E13" s="189"/>
      <c r="F13" s="189"/>
      <c r="G13" s="74">
        <f t="shared" si="2"/>
        <v>0</v>
      </c>
      <c r="H13" s="65"/>
      <c r="I13" s="65"/>
      <c r="J13" s="74">
        <f>G13+H13-I13</f>
        <v>0</v>
      </c>
      <c r="K13" s="65"/>
      <c r="L13" s="65"/>
      <c r="M13" s="65"/>
      <c r="N13" s="74">
        <f t="shared" si="4"/>
        <v>0</v>
      </c>
      <c r="O13" s="65"/>
      <c r="P13" s="65"/>
      <c r="Q13" s="74">
        <f>N13+O13-P13</f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/>
      <c r="E14" s="189"/>
      <c r="F14" s="189"/>
      <c r="G14" s="74">
        <f t="shared" si="2"/>
        <v>0</v>
      </c>
      <c r="H14" s="65"/>
      <c r="I14" s="65"/>
      <c r="J14" s="74">
        <f>G14+H14-I14</f>
        <v>0</v>
      </c>
      <c r="K14" s="65"/>
      <c r="L14" s="65"/>
      <c r="M14" s="65"/>
      <c r="N14" s="74">
        <f t="shared" si="4"/>
        <v>0</v>
      </c>
      <c r="O14" s="65"/>
      <c r="P14" s="65"/>
      <c r="Q14" s="74">
        <f>N14+O14-P14</f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858</v>
      </c>
      <c r="B15" s="374" t="s">
        <v>859</v>
      </c>
      <c r="C15" s="456" t="s">
        <v>860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561</v>
      </c>
      <c r="B16" s="193" t="s">
        <v>562</v>
      </c>
      <c r="C16" s="367" t="s">
        <v>563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0</v>
      </c>
      <c r="E17" s="194">
        <f>SUM(E9:E16)</f>
        <v>0</v>
      </c>
      <c r="F17" s="194">
        <f>SUM(F9:F16)</f>
        <v>0</v>
      </c>
      <c r="G17" s="74">
        <f t="shared" si="2"/>
        <v>0</v>
      </c>
      <c r="H17" s="75">
        <f>SUM(H9:H16)</f>
        <v>0</v>
      </c>
      <c r="I17" s="75">
        <f>SUM(I9:I16)</f>
        <v>0</v>
      </c>
      <c r="J17" s="74">
        <f t="shared" si="3"/>
        <v>0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837</v>
      </c>
      <c r="C25" s="376" t="s">
        <v>582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852</v>
      </c>
      <c r="C27" s="380" t="s">
        <v>585</v>
      </c>
      <c r="D27" s="192">
        <f>SUM(D28:D31)</f>
        <v>600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600</v>
      </c>
      <c r="H27" s="70">
        <f t="shared" si="8"/>
        <v>0</v>
      </c>
      <c r="I27" s="70">
        <f t="shared" si="8"/>
        <v>0</v>
      </c>
      <c r="J27" s="71">
        <f t="shared" si="3"/>
        <v>600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600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586</v>
      </c>
      <c r="D28" s="189">
        <v>600</v>
      </c>
      <c r="E28" s="189"/>
      <c r="F28" s="189"/>
      <c r="G28" s="74">
        <f t="shared" si="2"/>
        <v>600</v>
      </c>
      <c r="H28" s="65"/>
      <c r="I28" s="65"/>
      <c r="J28" s="74">
        <f t="shared" si="3"/>
        <v>600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600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589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853</v>
      </c>
      <c r="C38" s="369" t="s">
        <v>601</v>
      </c>
      <c r="D38" s="194">
        <f>D27+D32+D37</f>
        <v>600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600</v>
      </c>
      <c r="H38" s="75">
        <f t="shared" si="12"/>
        <v>0</v>
      </c>
      <c r="I38" s="75">
        <f t="shared" si="12"/>
        <v>0</v>
      </c>
      <c r="J38" s="74">
        <f t="shared" si="3"/>
        <v>600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600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602</v>
      </c>
      <c r="B39" s="370" t="s">
        <v>603</v>
      </c>
      <c r="C39" s="369" t="s">
        <v>604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605</v>
      </c>
      <c r="C40" s="359" t="s">
        <v>606</v>
      </c>
      <c r="D40" s="438">
        <f>D17+D18+D19+D25+D38+D39</f>
        <v>600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600</v>
      </c>
      <c r="H40" s="438">
        <f t="shared" si="13"/>
        <v>0</v>
      </c>
      <c r="I40" s="438">
        <f t="shared" si="13"/>
        <v>0</v>
      </c>
      <c r="J40" s="438">
        <f t="shared" si="13"/>
        <v>600</v>
      </c>
      <c r="K40" s="438">
        <f t="shared" si="13"/>
        <v>0</v>
      </c>
      <c r="L40" s="438">
        <f t="shared" si="13"/>
        <v>0</v>
      </c>
      <c r="M40" s="438">
        <f t="shared" si="13"/>
        <v>0</v>
      </c>
      <c r="N40" s="438">
        <f t="shared" si="13"/>
        <v>0</v>
      </c>
      <c r="O40" s="438">
        <f t="shared" si="13"/>
        <v>0</v>
      </c>
      <c r="P40" s="438">
        <f t="shared" si="13"/>
        <v>0</v>
      </c>
      <c r="Q40" s="438">
        <f t="shared" si="13"/>
        <v>0</v>
      </c>
      <c r="R40" s="438">
        <f t="shared" si="13"/>
        <v>600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876</v>
      </c>
      <c r="C44" s="354"/>
      <c r="D44" s="355"/>
      <c r="E44" s="355"/>
      <c r="F44" s="355"/>
      <c r="G44" s="351"/>
      <c r="H44" s="356" t="s">
        <v>608</v>
      </c>
      <c r="I44" s="356"/>
      <c r="J44" s="356"/>
      <c r="K44" s="609"/>
      <c r="L44" s="609"/>
      <c r="M44" s="609"/>
      <c r="N44" s="609"/>
      <c r="O44" s="603" t="s">
        <v>863</v>
      </c>
      <c r="P44" s="604"/>
      <c r="Q44" s="604"/>
      <c r="R44" s="604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 t="s">
        <v>871</v>
      </c>
      <c r="K45" s="349"/>
      <c r="L45" s="349"/>
      <c r="M45" s="349"/>
      <c r="N45" s="349"/>
      <c r="O45" s="349"/>
      <c r="P45" s="349"/>
      <c r="Q45" s="349" t="s">
        <v>870</v>
      </c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C5:C6"/>
    <mergeCell ref="K44:N44"/>
    <mergeCell ref="A2:B2"/>
    <mergeCell ref="C2:H2"/>
    <mergeCell ref="A3:B3"/>
    <mergeCell ref="C3:E3"/>
    <mergeCell ref="M3:N3"/>
    <mergeCell ref="A5:B6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37" right="0.35433070866141736" top="0.37" bottom="0.5118110236220472" header="0.17" footer="0.5118110236220472"/>
  <pageSetup fitToHeight="1000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="120" zoomScaleNormal="120" zoomScalePageLayoutView="0" workbookViewId="0" topLeftCell="A67">
      <selection activeCell="E104" sqref="E104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7" t="s">
        <v>609</v>
      </c>
      <c r="B1" s="617"/>
      <c r="C1" s="617"/>
      <c r="D1" s="617"/>
      <c r="E1" s="617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20" t="str">
        <f>'справка №1-БАЛАНС'!E3</f>
        <v> САФ МАГЕЛАН АД</v>
      </c>
      <c r="C3" s="621"/>
      <c r="D3" s="526" t="s">
        <v>2</v>
      </c>
      <c r="E3" s="107">
        <f>'справка №1-БАЛАНС'!H3</f>
        <v>130542972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4</v>
      </c>
      <c r="B4" s="618" t="str">
        <f>'справка №1-БАЛАНС'!E5</f>
        <v> 01.01.2013 - 31.03.2013 г.</v>
      </c>
      <c r="C4" s="619"/>
      <c r="D4" s="527" t="s">
        <v>3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610</v>
      </c>
      <c r="B5" s="496"/>
      <c r="C5" s="497"/>
      <c r="D5" s="107"/>
      <c r="E5" s="498" t="s">
        <v>611</v>
      </c>
    </row>
    <row r="6" spans="1:14" s="100" customFormat="1" ht="12">
      <c r="A6" s="389" t="s">
        <v>463</v>
      </c>
      <c r="B6" s="390" t="s">
        <v>7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>
        <v>815</v>
      </c>
      <c r="D21" s="108">
        <v>89</v>
      </c>
      <c r="E21" s="120">
        <f t="shared" si="0"/>
        <v>726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726</v>
      </c>
      <c r="D24" s="119">
        <f>SUM(D25:D27)</f>
        <v>0</v>
      </c>
      <c r="E24" s="120">
        <f>SUM(E25:E27)</f>
        <v>726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>
        <v>726</v>
      </c>
      <c r="D26" s="108"/>
      <c r="E26" s="120">
        <f t="shared" si="0"/>
        <v>726</v>
      </c>
      <c r="F26" s="106"/>
    </row>
    <row r="27" spans="1:6" ht="12">
      <c r="A27" s="396" t="s">
        <v>646</v>
      </c>
      <c r="B27" s="397" t="s">
        <v>647</v>
      </c>
      <c r="C27" s="108"/>
      <c r="D27" s="108"/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>
        <v>698</v>
      </c>
      <c r="D28" s="108"/>
      <c r="E28" s="120">
        <f t="shared" si="0"/>
        <v>698</v>
      </c>
      <c r="F28" s="106"/>
    </row>
    <row r="29" spans="1:6" ht="12">
      <c r="A29" s="396" t="s">
        <v>650</v>
      </c>
      <c r="B29" s="397" t="s">
        <v>651</v>
      </c>
      <c r="C29" s="108">
        <v>105</v>
      </c>
      <c r="D29" s="108"/>
      <c r="E29" s="120">
        <f t="shared" si="0"/>
        <v>105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>
        <v>42</v>
      </c>
      <c r="D31" s="108"/>
      <c r="E31" s="120">
        <f t="shared" si="0"/>
        <v>42</v>
      </c>
      <c r="F31" s="106"/>
    </row>
    <row r="32" spans="1:6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6</v>
      </c>
      <c r="D33" s="105">
        <f>SUM(D34:D37)</f>
        <v>0</v>
      </c>
      <c r="E33" s="121">
        <f>SUM(E34:E37)</f>
        <v>6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/>
      <c r="D35" s="108"/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>
        <v>6</v>
      </c>
      <c r="D37" s="108"/>
      <c r="E37" s="120">
        <f t="shared" si="0"/>
        <v>6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68</v>
      </c>
      <c r="D38" s="105">
        <f>SUM(D39:D42)</f>
        <v>0</v>
      </c>
      <c r="E38" s="121">
        <f>SUM(E39:E42)</f>
        <v>68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>
        <v>68</v>
      </c>
      <c r="D42" s="108"/>
      <c r="E42" s="120">
        <f t="shared" si="0"/>
        <v>68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1645</v>
      </c>
      <c r="D43" s="104">
        <f>D24+D28+D29+D31+D30+D32+D33+D38</f>
        <v>0</v>
      </c>
      <c r="E43" s="118">
        <f>E24+E28+E29+E31+E30+E32+E33+E38</f>
        <v>1645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2460</v>
      </c>
      <c r="D44" s="103">
        <f>D43+D21+D19+D9</f>
        <v>89</v>
      </c>
      <c r="E44" s="118">
        <f>E43+E21+E19+E9</f>
        <v>2371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7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43</v>
      </c>
      <c r="D52" s="103">
        <f>SUM(D53:D55)</f>
        <v>0</v>
      </c>
      <c r="E52" s="119">
        <f>C52-D52</f>
        <v>43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>
        <v>43</v>
      </c>
      <c r="D55" s="108"/>
      <c r="E55" s="119">
        <f t="shared" si="1"/>
        <v>43</v>
      </c>
      <c r="F55" s="108"/>
    </row>
    <row r="56" spans="1:16" ht="24">
      <c r="A56" s="396" t="s">
        <v>694</v>
      </c>
      <c r="B56" s="397" t="s">
        <v>695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/>
      <c r="D57" s="108"/>
      <c r="E57" s="119">
        <f t="shared" si="1"/>
        <v>0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140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/>
      <c r="D64" s="108"/>
      <c r="E64" s="119">
        <f t="shared" si="1"/>
        <v>0</v>
      </c>
      <c r="F64" s="110"/>
    </row>
    <row r="65" spans="1:6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43</v>
      </c>
      <c r="D66" s="103">
        <f>D52+D56+D61+D62+D63+D64</f>
        <v>0</v>
      </c>
      <c r="E66" s="119">
        <f t="shared" si="1"/>
        <v>43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/>
      <c r="D72" s="108"/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/>
      <c r="D74" s="108"/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10138</v>
      </c>
      <c r="D75" s="103">
        <f>D76+D78</f>
        <v>858</v>
      </c>
      <c r="E75" s="103">
        <f>E76+E78</f>
        <v>9280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>
        <v>10138</v>
      </c>
      <c r="D76" s="108">
        <v>858</v>
      </c>
      <c r="E76" s="119">
        <f t="shared" si="1"/>
        <v>9280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3044</v>
      </c>
      <c r="D85" s="104">
        <f>SUM(D86:D90)+D94</f>
        <v>11</v>
      </c>
      <c r="E85" s="104">
        <f>SUM(E86:E90)+E94</f>
        <v>3033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>
        <v>855</v>
      </c>
      <c r="D87" s="108">
        <v>9</v>
      </c>
      <c r="E87" s="119">
        <f t="shared" si="1"/>
        <v>846</v>
      </c>
      <c r="F87" s="108"/>
    </row>
    <row r="88" spans="1:6" ht="12">
      <c r="A88" s="396" t="s">
        <v>748</v>
      </c>
      <c r="B88" s="397" t="s">
        <v>749</v>
      </c>
      <c r="C88" s="108"/>
      <c r="D88" s="108"/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>
        <v>1</v>
      </c>
      <c r="D89" s="108">
        <v>1</v>
      </c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2187</v>
      </c>
      <c r="D90" s="103">
        <f>SUM(D91:D93)</f>
        <v>0</v>
      </c>
      <c r="E90" s="103">
        <f>SUM(E91:E93)</f>
        <v>2187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>
        <v>19</v>
      </c>
      <c r="D91" s="108"/>
      <c r="E91" s="119">
        <f t="shared" si="1"/>
        <v>19</v>
      </c>
      <c r="F91" s="108"/>
    </row>
    <row r="92" spans="1:6" ht="12">
      <c r="A92" s="396" t="s">
        <v>662</v>
      </c>
      <c r="B92" s="397" t="s">
        <v>756</v>
      </c>
      <c r="C92" s="108">
        <v>2168</v>
      </c>
      <c r="D92" s="108"/>
      <c r="E92" s="119">
        <f t="shared" si="1"/>
        <v>2168</v>
      </c>
      <c r="F92" s="108"/>
    </row>
    <row r="93" spans="1:6" ht="12">
      <c r="A93" s="396" t="s">
        <v>666</v>
      </c>
      <c r="B93" s="397" t="s">
        <v>757</v>
      </c>
      <c r="C93" s="108"/>
      <c r="D93" s="108"/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>
        <v>1</v>
      </c>
      <c r="D94" s="108">
        <v>1</v>
      </c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>
        <v>148</v>
      </c>
      <c r="D95" s="108">
        <v>140</v>
      </c>
      <c r="E95" s="119">
        <f t="shared" si="1"/>
        <v>8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13330</v>
      </c>
      <c r="D96" s="104">
        <f>D85+D80+D75+D71+D95</f>
        <v>1009</v>
      </c>
      <c r="E96" s="104">
        <f>E85+E80+E75+E71+E95</f>
        <v>12321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13373</v>
      </c>
      <c r="D97" s="104">
        <f>D96+D68+D66</f>
        <v>1009</v>
      </c>
      <c r="E97" s="104">
        <f>E96+E68+E66</f>
        <v>12364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6" t="s">
        <v>780</v>
      </c>
      <c r="B107" s="616"/>
      <c r="C107" s="616"/>
      <c r="D107" s="616"/>
      <c r="E107" s="616"/>
      <c r="F107" s="616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5" t="s">
        <v>879</v>
      </c>
      <c r="B109" s="615"/>
      <c r="C109" s="615" t="s">
        <v>381</v>
      </c>
      <c r="D109" s="615"/>
      <c r="E109" s="615"/>
      <c r="F109" s="615"/>
    </row>
    <row r="110" spans="1:6" ht="12">
      <c r="A110" s="385"/>
      <c r="B110" s="386"/>
      <c r="C110" s="385"/>
      <c r="D110" s="385" t="s">
        <v>871</v>
      </c>
      <c r="E110" s="385"/>
      <c r="F110" s="387"/>
    </row>
    <row r="111" spans="1:6" ht="12">
      <c r="A111" s="385"/>
      <c r="B111" s="386"/>
      <c r="C111" s="614" t="s">
        <v>781</v>
      </c>
      <c r="D111" s="614"/>
      <c r="E111" s="614"/>
      <c r="F111" s="614"/>
    </row>
    <row r="112" spans="1:6" ht="12">
      <c r="A112" s="349"/>
      <c r="B112" s="388"/>
      <c r="C112" s="349"/>
      <c r="D112" s="385" t="s">
        <v>874</v>
      </c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07" right="0.03" top="0.5118110236220472" bottom="0.3937007874015748" header="0.31496062992125984" footer="0.2755905511811024"/>
  <pageSetup horizontalDpi="300" verticalDpi="300" orientation="portrait" paperSize="9" scale="83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B33" sqref="B33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782</v>
      </c>
      <c r="F2" s="418"/>
      <c r="G2" s="418"/>
      <c r="H2" s="416"/>
      <c r="I2" s="416"/>
    </row>
    <row r="3" spans="1:9" ht="12">
      <c r="A3" s="416"/>
      <c r="B3" s="417"/>
      <c r="C3" s="419" t="s">
        <v>783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2" t="str">
        <f>'справка №1-БАЛАНС'!E3</f>
        <v> САФ МАГЕЛАН АД</v>
      </c>
      <c r="C4" s="622"/>
      <c r="D4" s="622"/>
      <c r="E4" s="622"/>
      <c r="F4" s="622"/>
      <c r="G4" s="628" t="s">
        <v>2</v>
      </c>
      <c r="H4" s="628"/>
      <c r="I4" s="500">
        <f>'справка №1-БАЛАНС'!H3</f>
        <v>130542972</v>
      </c>
    </row>
    <row r="5" spans="1:9" ht="15">
      <c r="A5" s="501" t="s">
        <v>4</v>
      </c>
      <c r="B5" s="623" t="str">
        <f>'справка №1-БАЛАНС'!E5</f>
        <v> 01.01.2013 - 31.03.2013 г.</v>
      </c>
      <c r="C5" s="623"/>
      <c r="D5" s="623"/>
      <c r="E5" s="623"/>
      <c r="F5" s="623"/>
      <c r="G5" s="626" t="s">
        <v>3</v>
      </c>
      <c r="H5" s="627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784</v>
      </c>
    </row>
    <row r="7" spans="1:9" s="520" customFormat="1" ht="12">
      <c r="A7" s="140" t="s">
        <v>463</v>
      </c>
      <c r="B7" s="79"/>
      <c r="C7" s="140" t="s">
        <v>785</v>
      </c>
      <c r="D7" s="141"/>
      <c r="E7" s="142"/>
      <c r="F7" s="143" t="s">
        <v>786</v>
      </c>
      <c r="G7" s="143"/>
      <c r="H7" s="143"/>
      <c r="I7" s="143"/>
    </row>
    <row r="8" spans="1:9" s="520" customFormat="1" ht="21.75" customHeight="1">
      <c r="A8" s="140"/>
      <c r="B8" s="81" t="s">
        <v>7</v>
      </c>
      <c r="C8" s="82" t="s">
        <v>787</v>
      </c>
      <c r="D8" s="82" t="s">
        <v>788</v>
      </c>
      <c r="E8" s="82" t="s">
        <v>789</v>
      </c>
      <c r="F8" s="142" t="s">
        <v>790</v>
      </c>
      <c r="G8" s="144" t="s">
        <v>791</v>
      </c>
      <c r="H8" s="144"/>
      <c r="I8" s="144" t="s">
        <v>792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21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793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794</v>
      </c>
      <c r="B12" s="90" t="s">
        <v>795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796</v>
      </c>
      <c r="B13" s="90" t="s">
        <v>797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595</v>
      </c>
      <c r="B14" s="90" t="s">
        <v>798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799</v>
      </c>
      <c r="B15" s="90" t="s">
        <v>800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77</v>
      </c>
      <c r="B16" s="90" t="s">
        <v>801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564</v>
      </c>
      <c r="B17" s="92" t="s">
        <v>802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803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794</v>
      </c>
      <c r="B19" s="90" t="s">
        <v>804</v>
      </c>
      <c r="C19" s="98">
        <v>59000</v>
      </c>
      <c r="D19" s="98"/>
      <c r="E19" s="98"/>
      <c r="F19" s="98">
        <v>8590</v>
      </c>
      <c r="G19" s="98"/>
      <c r="H19" s="98"/>
      <c r="I19" s="434">
        <f t="shared" si="0"/>
        <v>8590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805</v>
      </c>
      <c r="B20" s="90" t="s">
        <v>806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807</v>
      </c>
      <c r="B21" s="90" t="s">
        <v>808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809</v>
      </c>
      <c r="B22" s="90" t="s">
        <v>810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811</v>
      </c>
      <c r="B23" s="90" t="s">
        <v>812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813</v>
      </c>
      <c r="B24" s="90" t="s">
        <v>814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815</v>
      </c>
      <c r="B25" s="95" t="s">
        <v>816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581</v>
      </c>
      <c r="B26" s="92" t="s">
        <v>817</v>
      </c>
      <c r="C26" s="85">
        <f aca="true" t="shared" si="2" ref="C26:H26">SUM(C19:C25)</f>
        <v>59000</v>
      </c>
      <c r="D26" s="85">
        <f t="shared" si="2"/>
        <v>0</v>
      </c>
      <c r="E26" s="85">
        <f t="shared" si="2"/>
        <v>0</v>
      </c>
      <c r="F26" s="85">
        <f t="shared" si="2"/>
        <v>8590</v>
      </c>
      <c r="G26" s="85">
        <f t="shared" si="2"/>
        <v>0</v>
      </c>
      <c r="H26" s="85">
        <f t="shared" si="2"/>
        <v>0</v>
      </c>
      <c r="I26" s="434">
        <f t="shared" si="0"/>
        <v>8590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818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876</v>
      </c>
      <c r="B30" s="625"/>
      <c r="C30" s="625"/>
      <c r="D30" s="459" t="s">
        <v>819</v>
      </c>
      <c r="E30" s="624"/>
      <c r="F30" s="624"/>
      <c r="G30" s="624"/>
      <c r="H30" s="420" t="s">
        <v>781</v>
      </c>
      <c r="I30" s="624"/>
      <c r="J30" s="624"/>
    </row>
    <row r="31" spans="1:9" s="521" customFormat="1" ht="12">
      <c r="A31" s="349"/>
      <c r="B31" s="388"/>
      <c r="C31" s="349"/>
      <c r="D31" s="523"/>
      <c r="E31" s="523" t="s">
        <v>871</v>
      </c>
      <c r="F31" s="523"/>
      <c r="G31" s="523"/>
      <c r="H31" s="523"/>
      <c r="I31" s="523" t="s">
        <v>874</v>
      </c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  <colBreaks count="1" manualBreakCount="1">
    <brk id="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0">
      <selection activeCell="C153" sqref="C153:F153"/>
    </sheetView>
  </sheetViews>
  <sheetFormatPr defaultColWidth="10.75390625" defaultRowHeight="12.75"/>
  <cols>
    <col min="1" max="1" width="38.125" style="509" customWidth="1"/>
    <col min="2" max="2" width="8.125" style="519" customWidth="1"/>
    <col min="3" max="3" width="11.25390625" style="509" customWidth="1"/>
    <col min="4" max="4" width="17.00390625" style="509" customWidth="1"/>
    <col min="5" max="5" width="13.25390625" style="509" customWidth="1"/>
    <col min="6" max="6" width="12.2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820</v>
      </c>
      <c r="B2" s="145"/>
      <c r="C2" s="145"/>
      <c r="D2" s="145"/>
      <c r="E2" s="145"/>
      <c r="F2" s="145"/>
    </row>
    <row r="3" spans="1:6" ht="12.75" customHeight="1">
      <c r="A3" s="145" t="s">
        <v>821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9" t="str">
        <f>'справка №1-БАЛАНС'!E3</f>
        <v> САФ МАГЕЛАН АД</v>
      </c>
      <c r="C5" s="629"/>
      <c r="D5" s="629"/>
      <c r="E5" s="570" t="s">
        <v>2</v>
      </c>
      <c r="F5" s="451">
        <f>'справка №1-БАЛАНС'!H3</f>
        <v>130542972</v>
      </c>
    </row>
    <row r="6" spans="1:13" ht="15" customHeight="1">
      <c r="A6" s="27" t="s">
        <v>867</v>
      </c>
      <c r="B6" s="630" t="str">
        <f>'справка №1-БАЛАНС'!E5</f>
        <v> 01.01.2013 - 31.03.2013 г.</v>
      </c>
      <c r="C6" s="630"/>
      <c r="D6" s="510"/>
      <c r="E6" s="569" t="s">
        <v>3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76.5">
      <c r="A8" s="31" t="s">
        <v>822</v>
      </c>
      <c r="B8" s="32" t="s">
        <v>7</v>
      </c>
      <c r="C8" s="33" t="s">
        <v>823</v>
      </c>
      <c r="D8" s="33" t="s">
        <v>824</v>
      </c>
      <c r="E8" s="33" t="s">
        <v>825</v>
      </c>
      <c r="F8" s="33" t="s">
        <v>826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827</v>
      </c>
      <c r="B10" s="35"/>
      <c r="C10" s="429"/>
      <c r="D10" s="429"/>
      <c r="E10" s="429"/>
      <c r="F10" s="429"/>
    </row>
    <row r="11" spans="1:6" ht="18" customHeight="1">
      <c r="A11" s="36" t="s">
        <v>828</v>
      </c>
      <c r="B11" s="37"/>
      <c r="C11" s="429"/>
      <c r="D11" s="429"/>
      <c r="E11" s="429"/>
      <c r="F11" s="429"/>
    </row>
    <row r="12" spans="1:6" ht="14.25" customHeight="1">
      <c r="A12" s="36" t="s">
        <v>868</v>
      </c>
      <c r="B12" s="37"/>
      <c r="C12" s="441">
        <v>600</v>
      </c>
      <c r="D12" s="441">
        <v>100</v>
      </c>
      <c r="E12" s="441"/>
      <c r="F12" s="443">
        <f>C12-E12</f>
        <v>600</v>
      </c>
    </row>
    <row r="13" spans="1:6" ht="12.75">
      <c r="A13" s="36" t="s">
        <v>830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549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552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564</v>
      </c>
      <c r="B27" s="39" t="s">
        <v>831</v>
      </c>
      <c r="C27" s="429">
        <f>SUM(C12:C26)</f>
        <v>600</v>
      </c>
      <c r="D27" s="429"/>
      <c r="E27" s="429">
        <f>SUM(E12:E26)</f>
        <v>0</v>
      </c>
      <c r="F27" s="442">
        <f>SUM(F12:F26)</f>
        <v>600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832</v>
      </c>
      <c r="B28" s="40"/>
      <c r="C28" s="429"/>
      <c r="D28" s="429"/>
      <c r="E28" s="429"/>
      <c r="F28" s="442"/>
    </row>
    <row r="29" spans="1:6" ht="12.75">
      <c r="A29" s="36" t="s">
        <v>543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546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549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552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581</v>
      </c>
      <c r="B44" s="39" t="s">
        <v>833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834</v>
      </c>
      <c r="B45" s="40"/>
      <c r="C45" s="429"/>
      <c r="D45" s="429"/>
      <c r="E45" s="429"/>
      <c r="F45" s="442"/>
    </row>
    <row r="46" spans="1:6" ht="12.75">
      <c r="A46" s="36" t="s">
        <v>543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546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549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552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600</v>
      </c>
      <c r="B61" s="39" t="s">
        <v>835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836</v>
      </c>
      <c r="B62" s="40"/>
      <c r="C62" s="429"/>
      <c r="D62" s="429"/>
      <c r="E62" s="429"/>
      <c r="F62" s="442"/>
    </row>
    <row r="63" spans="1:6" ht="12.75">
      <c r="A63" s="36" t="s">
        <v>543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546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549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552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837</v>
      </c>
      <c r="B78" s="39" t="s">
        <v>838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839</v>
      </c>
      <c r="B79" s="39" t="s">
        <v>840</v>
      </c>
      <c r="C79" s="429">
        <f>C78+C61+C44+C27</f>
        <v>600</v>
      </c>
      <c r="D79" s="429"/>
      <c r="E79" s="429">
        <f>E78+E61+E44+E27</f>
        <v>0</v>
      </c>
      <c r="F79" s="442">
        <f>F78+F61+F44+F27</f>
        <v>600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841</v>
      </c>
      <c r="B80" s="39"/>
      <c r="C80" s="429"/>
      <c r="D80" s="429"/>
      <c r="E80" s="429"/>
      <c r="F80" s="442"/>
    </row>
    <row r="81" spans="1:6" ht="14.25" customHeight="1">
      <c r="A81" s="36" t="s">
        <v>828</v>
      </c>
      <c r="B81" s="40"/>
      <c r="C81" s="429"/>
      <c r="D81" s="429"/>
      <c r="E81" s="429"/>
      <c r="F81" s="442"/>
    </row>
    <row r="82" spans="1:6" ht="12.75">
      <c r="A82" s="36" t="s">
        <v>829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830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549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552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564</v>
      </c>
      <c r="B97" s="39" t="s">
        <v>842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832</v>
      </c>
      <c r="B98" s="40"/>
      <c r="C98" s="429"/>
      <c r="D98" s="429"/>
      <c r="E98" s="429"/>
      <c r="F98" s="442"/>
    </row>
    <row r="99" spans="1:6" ht="12.75">
      <c r="A99" s="36" t="s">
        <v>543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546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549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552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581</v>
      </c>
      <c r="B114" s="39" t="s">
        <v>843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834</v>
      </c>
      <c r="B115" s="40"/>
      <c r="C115" s="429"/>
      <c r="D115" s="429"/>
      <c r="E115" s="429"/>
      <c r="F115" s="442"/>
    </row>
    <row r="116" spans="1:6" ht="12.75">
      <c r="A116" s="36" t="s">
        <v>543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546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549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552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600</v>
      </c>
      <c r="B131" s="39" t="s">
        <v>844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836</v>
      </c>
      <c r="B132" s="40"/>
      <c r="C132" s="429"/>
      <c r="D132" s="429"/>
      <c r="E132" s="429"/>
      <c r="F132" s="442"/>
    </row>
    <row r="133" spans="1:6" ht="12.75">
      <c r="A133" s="36" t="s">
        <v>543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546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549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552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837</v>
      </c>
      <c r="B148" s="39" t="s">
        <v>845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846</v>
      </c>
      <c r="B149" s="39" t="s">
        <v>847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880</v>
      </c>
      <c r="B151" s="453"/>
      <c r="C151" s="631" t="s">
        <v>848</v>
      </c>
      <c r="D151" s="631"/>
      <c r="E151" s="631"/>
      <c r="F151" s="631"/>
    </row>
    <row r="152" spans="1:6" ht="12.75">
      <c r="A152" s="517"/>
      <c r="B152" s="518"/>
      <c r="C152" s="517"/>
      <c r="D152" s="517" t="s">
        <v>871</v>
      </c>
      <c r="E152" s="517"/>
      <c r="F152" s="517"/>
    </row>
    <row r="153" spans="1:6" ht="12.75">
      <c r="A153" s="517"/>
      <c r="B153" s="518"/>
      <c r="C153" s="631" t="s">
        <v>856</v>
      </c>
      <c r="D153" s="631"/>
      <c r="E153" s="631"/>
      <c r="F153" s="631"/>
    </row>
    <row r="154" spans="3:5" ht="12.75">
      <c r="C154" s="517"/>
      <c r="D154" s="517" t="s">
        <v>874</v>
      </c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62204724409449" right="0.2362204724409449" top="0.2362204724409449" bottom="0.5118110236220472" header="0.5118110236220472" footer="0.5118110236220472"/>
  <pageSetup horizontalDpi="300" verticalDpi="300" orientation="portrait" paperSize="9" scale="70" r:id="rId1"/>
  <headerFooter alignWithMargins="0">
    <oddHeader>&amp;R&amp;"Times New Roman Cyr,Regular"&amp;9СПРАВКА ПО ОБРАЗЕЦ №  8</oddHeader>
  </headerFooter>
  <rowBreaks count="1" manualBreakCount="1">
    <brk id="7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maria</cp:lastModifiedBy>
  <cp:lastPrinted>2013-04-09T09:13:22Z</cp:lastPrinted>
  <dcterms:created xsi:type="dcterms:W3CDTF">2000-06-29T12:02:40Z</dcterms:created>
  <dcterms:modified xsi:type="dcterms:W3CDTF">2013-04-09T09:13:50Z</dcterms:modified>
  <cp:category/>
  <cp:version/>
  <cp:contentType/>
  <cp:contentStatus/>
</cp:coreProperties>
</file>