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535" windowWidth="25170" windowHeight="748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<sst xmlns="http://schemas.openxmlformats.org/spreadsheetml/2006/main" count="1869" uniqueCount="665">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</sst>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44561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44617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Валентина Димитрова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44617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3" t="s">
        <v>660</v>
      </c>
    </row>
    <row r="24" spans="1:2" ht="15.75">
      <c r="A24" s="10" t="s">
        <v>584</v>
      </c>
      <c r="B24" s="424" t="s">
        <v>661</v>
      </c>
    </row>
    <row r="25" spans="1:2" ht="15.75">
      <c r="A25" s="7" t="s">
        <v>587</v>
      </c>
      <c r="B25" s="425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A57" sqref="A57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9">
        <v>4782</v>
      </c>
    </row>
    <row r="13" spans="1:8" ht="15.75">
      <c r="A13" s="66" t="s">
        <v>27</v>
      </c>
      <c r="B13" s="68" t="s">
        <v>28</v>
      </c>
      <c r="C13" s="119">
        <v>2747</v>
      </c>
      <c r="D13" s="119">
        <v>2911</v>
      </c>
      <c r="E13" s="66" t="s">
        <v>525</v>
      </c>
      <c r="F13" s="69" t="s">
        <v>29</v>
      </c>
      <c r="G13" s="119">
        <v>4782</v>
      </c>
      <c r="H13" s="119">
        <v>4782</v>
      </c>
    </row>
    <row r="14" spans="1:8" ht="15.75">
      <c r="A14" s="66" t="s">
        <v>30</v>
      </c>
      <c r="B14" s="68" t="s">
        <v>31</v>
      </c>
      <c r="C14" s="119">
        <v>276</v>
      </c>
      <c r="D14" s="119">
        <v>297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</v>
      </c>
      <c r="D16" s="119">
        <v>22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107</v>
      </c>
      <c r="D17" s="119">
        <v>165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283+3652</f>
        <v>3935</v>
      </c>
      <c r="D19" s="119">
        <v>3821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7170</v>
      </c>
      <c r="D20" s="336">
        <f>SUM(D12:D19)</f>
        <v>7310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8260</v>
      </c>
      <c r="H21" s="119">
        <v>8260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2084</v>
      </c>
      <c r="H22" s="352">
        <f>SUM(H23:H25)</f>
        <v>1990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894</v>
      </c>
      <c r="H23" s="119">
        <v>800</v>
      </c>
    </row>
    <row r="24" spans="1:13" ht="15.75">
      <c r="A24" s="66" t="s">
        <v>67</v>
      </c>
      <c r="B24" s="68" t="s">
        <v>68</v>
      </c>
      <c r="C24" s="119">
        <v>6720</v>
      </c>
      <c r="D24" s="119">
        <v>6687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6</v>
      </c>
      <c r="D25" s="119">
        <v>12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35174</v>
      </c>
      <c r="H26" s="336">
        <f>H20+H21+H22</f>
        <v>35080</v>
      </c>
      <c r="M26" s="74"/>
    </row>
    <row r="27" spans="1:8" ht="15.75">
      <c r="A27" s="66" t="s">
        <v>79</v>
      </c>
      <c r="B27" s="68" t="s">
        <v>80</v>
      </c>
      <c r="C27" s="119">
        <f>186+6375+3981</f>
        <v>10542</v>
      </c>
      <c r="D27" s="119">
        <v>12018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17268</v>
      </c>
      <c r="D28" s="336">
        <f>SUM(D24:D27)</f>
        <v>18717</v>
      </c>
      <c r="E28" s="124" t="s">
        <v>84</v>
      </c>
      <c r="F28" s="69" t="s">
        <v>85</v>
      </c>
      <c r="G28" s="333">
        <f>SUM(G29:G31)</f>
        <v>-16547</v>
      </c>
      <c r="H28" s="334">
        <f>SUM(H29:H31)</f>
        <v>-12516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1052-94</f>
        <v>958</v>
      </c>
      <c r="H29" s="119">
        <v>1052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f>-13568-3937</f>
        <v>-17505</v>
      </c>
      <c r="H30" s="119">
        <v>-13568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58</v>
      </c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/>
      <c r="H33" s="119">
        <v>-3937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-16489</v>
      </c>
      <c r="H34" s="336">
        <f>H28+H32+H33</f>
        <v>-16453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23467</v>
      </c>
      <c r="H37" s="338">
        <f>H26+H18+H34</f>
        <v>23409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874</v>
      </c>
      <c r="H40" s="321">
        <v>958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11812</v>
      </c>
      <c r="H44" s="118">
        <v>5388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174</v>
      </c>
      <c r="H49" s="118">
        <v>300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11986</v>
      </c>
      <c r="H50" s="334">
        <f>SUM(H44:H49)</f>
        <v>5688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1102</v>
      </c>
      <c r="H54" s="118">
        <v>1088</v>
      </c>
    </row>
    <row r="55" spans="1:8" ht="15.75">
      <c r="A55" s="76" t="s">
        <v>166</v>
      </c>
      <c r="B55" s="72" t="s">
        <v>167</v>
      </c>
      <c r="C55" s="246">
        <v>697</v>
      </c>
      <c r="D55" s="247">
        <v>518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31875</v>
      </c>
      <c r="D56" s="340">
        <f>D20+D21+D22+D28+D33+D46+D52+D54+D55</f>
        <v>33285</v>
      </c>
      <c r="E56" s="76" t="s">
        <v>529</v>
      </c>
      <c r="F56" s="75" t="s">
        <v>172</v>
      </c>
      <c r="G56" s="337">
        <f>G50+G52+G53+G54+G55</f>
        <v>13088</v>
      </c>
      <c r="H56" s="338">
        <f>H50+H52+H53+H54+H55</f>
        <v>6776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6</v>
      </c>
      <c r="D59" s="119">
        <v>8</v>
      </c>
      <c r="E59" s="123" t="s">
        <v>180</v>
      </c>
      <c r="F59" s="254" t="s">
        <v>181</v>
      </c>
      <c r="G59" s="119">
        <v>716</v>
      </c>
      <c r="H59" s="119">
        <v>905</v>
      </c>
    </row>
    <row r="60" spans="1:13" ht="15.75">
      <c r="A60" s="66" t="s">
        <v>178</v>
      </c>
      <c r="B60" s="68" t="s">
        <v>179</v>
      </c>
      <c r="C60" s="119">
        <v>23</v>
      </c>
      <c r="D60" s="119"/>
      <c r="E60" s="66" t="s">
        <v>184</v>
      </c>
      <c r="F60" s="69" t="s">
        <v>185</v>
      </c>
      <c r="G60" s="119">
        <v>296</v>
      </c>
      <c r="H60" s="119">
        <v>443</v>
      </c>
      <c r="M60" s="74"/>
    </row>
    <row r="61" spans="1:8" ht="15.75">
      <c r="A61" s="66" t="s">
        <v>182</v>
      </c>
      <c r="B61" s="68" t="s">
        <v>183</v>
      </c>
      <c r="C61" s="119">
        <v>37</v>
      </c>
      <c r="D61" s="119">
        <v>38</v>
      </c>
      <c r="E61" s="122" t="s">
        <v>188</v>
      </c>
      <c r="F61" s="69" t="s">
        <v>189</v>
      </c>
      <c r="G61" s="333">
        <f>SUM(G62:G68)</f>
        <v>16604</v>
      </c>
      <c r="H61" s="334">
        <f>SUM(H62:H68)</f>
        <v>23172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9507</v>
      </c>
      <c r="H62" s="119">
        <v>16501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2162</v>
      </c>
      <c r="H63" s="119">
        <v>631</v>
      </c>
    </row>
    <row r="64" spans="1:13" ht="15.75">
      <c r="A64" s="66" t="s">
        <v>194</v>
      </c>
      <c r="B64" s="68" t="s">
        <v>195</v>
      </c>
      <c r="C64" s="119"/>
      <c r="D64" s="119">
        <v>20</v>
      </c>
      <c r="E64" s="66" t="s">
        <v>199</v>
      </c>
      <c r="F64" s="69" t="s">
        <v>200</v>
      </c>
      <c r="G64" s="119">
        <v>1877</v>
      </c>
      <c r="H64" s="119">
        <v>2481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66</v>
      </c>
      <c r="D65" s="336">
        <f>SUM(D59:D64)</f>
        <v>66</v>
      </c>
      <c r="E65" s="66" t="s">
        <v>201</v>
      </c>
      <c r="F65" s="69" t="s">
        <v>202</v>
      </c>
      <c r="G65" s="119">
        <v>1314</v>
      </c>
      <c r="H65" s="119">
        <v>1519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1240-334</f>
        <v>906</v>
      </c>
      <c r="H66" s="119">
        <v>799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334</v>
      </c>
      <c r="H67" s="119">
        <v>428</v>
      </c>
    </row>
    <row r="68" spans="1:8" ht="15.75">
      <c r="A68" s="66" t="s">
        <v>206</v>
      </c>
      <c r="B68" s="68" t="s">
        <v>207</v>
      </c>
      <c r="C68" s="119">
        <v>91</v>
      </c>
      <c r="D68" s="119">
        <v>694</v>
      </c>
      <c r="E68" s="66" t="s">
        <v>212</v>
      </c>
      <c r="F68" s="69" t="s">
        <v>213</v>
      </c>
      <c r="G68" s="119">
        <v>504</v>
      </c>
      <c r="H68" s="119">
        <f>804+9</f>
        <v>813</v>
      </c>
    </row>
    <row r="69" spans="1:8" ht="15.75">
      <c r="A69" s="66" t="s">
        <v>210</v>
      </c>
      <c r="B69" s="68" t="s">
        <v>211</v>
      </c>
      <c r="C69" s="119">
        <v>2774</v>
      </c>
      <c r="D69" s="119">
        <v>2535</v>
      </c>
      <c r="E69" s="123" t="s">
        <v>79</v>
      </c>
      <c r="F69" s="69" t="s">
        <v>216</v>
      </c>
      <c r="G69" s="119">
        <f>41+119</f>
        <v>160</v>
      </c>
      <c r="H69" s="119">
        <v>77</v>
      </c>
    </row>
    <row r="70" spans="1:8" ht="15.75">
      <c r="A70" s="66" t="s">
        <v>214</v>
      </c>
      <c r="B70" s="68" t="s">
        <v>215</v>
      </c>
      <c r="C70" s="119">
        <v>112</v>
      </c>
      <c r="D70" s="119">
        <v>101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332</v>
      </c>
      <c r="D71" s="119">
        <v>247</v>
      </c>
      <c r="E71" s="242" t="s">
        <v>47</v>
      </c>
      <c r="F71" s="71" t="s">
        <v>223</v>
      </c>
      <c r="G71" s="335">
        <f>G59+G60+G61+G69+G70</f>
        <v>17776</v>
      </c>
      <c r="H71" s="336">
        <f>H59+H60+H61+H69+H70</f>
        <v>24597</v>
      </c>
    </row>
    <row r="72" spans="1:8" ht="15.75">
      <c r="A72" s="66" t="s">
        <v>221</v>
      </c>
      <c r="B72" s="68" t="s">
        <v>222</v>
      </c>
      <c r="C72" s="119">
        <v>28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</v>
      </c>
      <c r="D73" s="119">
        <v>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3977</v>
      </c>
      <c r="D75" s="119">
        <v>4470</v>
      </c>
      <c r="E75" s="253" t="s">
        <v>160</v>
      </c>
      <c r="F75" s="71" t="s">
        <v>233</v>
      </c>
      <c r="G75" s="246">
        <v>1231</v>
      </c>
      <c r="H75" s="247">
        <v>1026</v>
      </c>
    </row>
    <row r="76" spans="1:8" ht="15.75">
      <c r="A76" s="250" t="s">
        <v>77</v>
      </c>
      <c r="B76" s="72" t="s">
        <v>232</v>
      </c>
      <c r="C76" s="335">
        <f>SUM(C68:C75)</f>
        <v>7315</v>
      </c>
      <c r="D76" s="336">
        <f>SUM(D68:D75)</f>
        <v>8080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252</v>
      </c>
      <c r="H77" s="247">
        <v>154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19259</v>
      </c>
      <c r="H79" s="338">
        <f>H71+H73+H75+H77</f>
        <v>25777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15980</v>
      </c>
      <c r="D83" s="118">
        <v>14218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15980</v>
      </c>
      <c r="D85" s="336">
        <f>D84+D83+D79</f>
        <v>14218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72</v>
      </c>
      <c r="D88" s="119">
        <v>54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1023</v>
      </c>
      <c r="D89" s="119">
        <v>728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1095</v>
      </c>
      <c r="D92" s="336">
        <f>SUM(D88:D91)</f>
        <v>782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357</v>
      </c>
      <c r="D93" s="247">
        <v>489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24813</v>
      </c>
      <c r="D94" s="340">
        <f>D65+D76+D85+D92+D93</f>
        <v>23635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56688</v>
      </c>
      <c r="D95" s="342">
        <f>D94+D56</f>
        <v>56920</v>
      </c>
      <c r="E95" s="150" t="s">
        <v>605</v>
      </c>
      <c r="F95" s="257" t="s">
        <v>268</v>
      </c>
      <c r="G95" s="341">
        <f>G37+G40+G56+G79</f>
        <v>56688</v>
      </c>
      <c r="H95" s="342">
        <f>H37+H40+H56+H79</f>
        <v>56920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44617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Валентина Димитрова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D3" sqref="D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969</v>
      </c>
      <c r="D12" s="237">
        <v>1034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8325</v>
      </c>
      <c r="D13" s="237">
        <v>7680</v>
      </c>
      <c r="E13" s="116" t="s">
        <v>281</v>
      </c>
      <c r="F13" s="161" t="s">
        <v>282</v>
      </c>
      <c r="G13" s="237">
        <v>19</v>
      </c>
      <c r="H13" s="237">
        <v>2</v>
      </c>
    </row>
    <row r="14" spans="1:8" ht="15.75">
      <c r="A14" s="116" t="s">
        <v>283</v>
      </c>
      <c r="B14" s="112" t="s">
        <v>284</v>
      </c>
      <c r="C14" s="237">
        <v>584</v>
      </c>
      <c r="D14" s="237">
        <v>916</v>
      </c>
      <c r="E14" s="166" t="s">
        <v>285</v>
      </c>
      <c r="F14" s="161" t="s">
        <v>286</v>
      </c>
      <c r="G14" s="237">
        <v>18103</v>
      </c>
      <c r="H14" s="237">
        <v>16265</v>
      </c>
    </row>
    <row r="15" spans="1:8" ht="15.75">
      <c r="A15" s="116" t="s">
        <v>287</v>
      </c>
      <c r="B15" s="112" t="s">
        <v>288</v>
      </c>
      <c r="C15" s="237">
        <f>7498+84</f>
        <v>7582</v>
      </c>
      <c r="D15" s="237">
        <v>7690</v>
      </c>
      <c r="E15" s="166" t="s">
        <v>79</v>
      </c>
      <c r="F15" s="161" t="s">
        <v>289</v>
      </c>
      <c r="G15" s="237">
        <v>143</v>
      </c>
      <c r="H15" s="237">
        <v>350</v>
      </c>
    </row>
    <row r="16" spans="1:8" ht="15.75">
      <c r="A16" s="116" t="s">
        <v>290</v>
      </c>
      <c r="B16" s="112" t="s">
        <v>291</v>
      </c>
      <c r="C16" s="237">
        <v>1233</v>
      </c>
      <c r="D16" s="237">
        <v>1274</v>
      </c>
      <c r="E16" s="157" t="s">
        <v>52</v>
      </c>
      <c r="F16" s="185" t="s">
        <v>292</v>
      </c>
      <c r="G16" s="366">
        <f>SUM(G12:G15)</f>
        <v>18265</v>
      </c>
      <c r="H16" s="367">
        <f>SUM(H12:H15)</f>
        <v>16617</v>
      </c>
    </row>
    <row r="17" spans="1:8" ht="31.5">
      <c r="A17" s="116" t="s">
        <v>293</v>
      </c>
      <c r="B17" s="112" t="s">
        <v>294</v>
      </c>
      <c r="C17" s="237">
        <v>15</v>
      </c>
      <c r="D17" s="237">
        <v>17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-23</v>
      </c>
      <c r="D18" s="237"/>
      <c r="E18" s="155" t="s">
        <v>297</v>
      </c>
      <c r="F18" s="159" t="s">
        <v>298</v>
      </c>
      <c r="G18" s="377">
        <v>2030</v>
      </c>
      <c r="H18" s="377">
        <v>1745</v>
      </c>
    </row>
    <row r="19" spans="1:8" ht="15.75">
      <c r="A19" s="116" t="s">
        <v>299</v>
      </c>
      <c r="B19" s="112" t="s">
        <v>300</v>
      </c>
      <c r="C19" s="237">
        <f>573+1742</f>
        <v>2315</v>
      </c>
      <c r="D19" s="237">
        <v>2892</v>
      </c>
      <c r="E19" s="116" t="s">
        <v>301</v>
      </c>
      <c r="F19" s="158" t="s">
        <v>302</v>
      </c>
      <c r="G19" s="237">
        <v>2030</v>
      </c>
      <c r="H19" s="237">
        <v>1684</v>
      </c>
    </row>
    <row r="20" spans="1:8" ht="15.75">
      <c r="A20" s="156" t="s">
        <v>303</v>
      </c>
      <c r="B20" s="112" t="s">
        <v>304</v>
      </c>
      <c r="C20" s="237"/>
      <c r="D20" s="237">
        <v>2198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21000</v>
      </c>
      <c r="D22" s="367">
        <f>SUM(D12:D18)+D19</f>
        <v>21503</v>
      </c>
      <c r="E22" s="116" t="s">
        <v>309</v>
      </c>
      <c r="F22" s="158" t="s">
        <v>310</v>
      </c>
      <c r="G22" s="237">
        <v>100</v>
      </c>
      <c r="H22" s="237">
        <v>39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1762</v>
      </c>
      <c r="H24" s="237">
        <v>156</v>
      </c>
    </row>
    <row r="25" spans="1:8" ht="31.5">
      <c r="A25" s="116" t="s">
        <v>316</v>
      </c>
      <c r="B25" s="158" t="s">
        <v>317</v>
      </c>
      <c r="C25" s="237">
        <v>1148</v>
      </c>
      <c r="D25" s="237">
        <v>955</v>
      </c>
      <c r="E25" s="116" t="s">
        <v>318</v>
      </c>
      <c r="F25" s="158" t="s">
        <v>319</v>
      </c>
      <c r="G25" s="237"/>
      <c r="H25" s="237">
        <v>36</v>
      </c>
    </row>
    <row r="26" spans="1:8" ht="31.5">
      <c r="A26" s="116" t="s">
        <v>320</v>
      </c>
      <c r="B26" s="158" t="s">
        <v>321</v>
      </c>
      <c r="C26" s="237"/>
      <c r="D26" s="237">
        <v>1187</v>
      </c>
      <c r="E26" s="116" t="s">
        <v>322</v>
      </c>
      <c r="F26" s="158" t="s">
        <v>323</v>
      </c>
      <c r="G26" s="237"/>
      <c r="H26" s="237">
        <v>43</v>
      </c>
    </row>
    <row r="27" spans="1:8" ht="31.5">
      <c r="A27" s="116" t="s">
        <v>324</v>
      </c>
      <c r="B27" s="158" t="s">
        <v>325</v>
      </c>
      <c r="C27" s="237">
        <v>39</v>
      </c>
      <c r="D27" s="237"/>
      <c r="E27" s="157" t="s">
        <v>104</v>
      </c>
      <c r="F27" s="159" t="s">
        <v>326</v>
      </c>
      <c r="G27" s="366">
        <f>SUM(G22:G26)</f>
        <v>1862</v>
      </c>
      <c r="H27" s="367">
        <f>SUM(H22:H26)</f>
        <v>274</v>
      </c>
    </row>
    <row r="28" spans="1:8" ht="15.75">
      <c r="A28" s="116" t="s">
        <v>79</v>
      </c>
      <c r="B28" s="158" t="s">
        <v>327</v>
      </c>
      <c r="C28" s="237">
        <f>1+16</f>
        <v>17</v>
      </c>
      <c r="D28" s="237">
        <v>19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1204</v>
      </c>
      <c r="D29" s="367">
        <f>SUM(D25:D28)</f>
        <v>2161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22204</v>
      </c>
      <c r="D31" s="373">
        <f>D29+D22</f>
        <v>23664</v>
      </c>
      <c r="E31" s="172" t="s">
        <v>521</v>
      </c>
      <c r="F31" s="187" t="s">
        <v>331</v>
      </c>
      <c r="G31" s="174">
        <f>G16+G18+G27</f>
        <v>22157</v>
      </c>
      <c r="H31" s="175">
        <f>H16+H18+H27</f>
        <v>18636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47</v>
      </c>
      <c r="H33" s="367">
        <f>IF((D31-H31)&gt;0,D31-H31,0)</f>
        <v>5028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22204</v>
      </c>
      <c r="D36" s="375">
        <f>D31-D34+D35</f>
        <v>23664</v>
      </c>
      <c r="E36" s="183" t="s">
        <v>346</v>
      </c>
      <c r="F36" s="177" t="s">
        <v>347</v>
      </c>
      <c r="G36" s="188">
        <f>G35-G34+G31</f>
        <v>22157</v>
      </c>
      <c r="H36" s="189">
        <f>H35-H34+H31</f>
        <v>18636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47</v>
      </c>
      <c r="H37" s="175">
        <f>IF((D36-H36)&gt;0,D36-H36,0)</f>
        <v>5028</v>
      </c>
    </row>
    <row r="38" spans="1:8" ht="15.75">
      <c r="A38" s="155" t="s">
        <v>352</v>
      </c>
      <c r="B38" s="159" t="s">
        <v>353</v>
      </c>
      <c r="C38" s="366">
        <f>C39+C40+C41</f>
        <v>-21</v>
      </c>
      <c r="D38" s="367">
        <f>D39+D40+D41</f>
        <v>-174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144</v>
      </c>
      <c r="D39" s="237">
        <v>19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-165</v>
      </c>
      <c r="D40" s="237">
        <v>-193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26</v>
      </c>
      <c r="H42" s="165">
        <f>IF(H37&gt;0,IF(D38+H37&lt;0,0,D38+H37),IF(D37-D38&lt;0,D38-D37,0))</f>
        <v>4854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84</v>
      </c>
      <c r="H43" s="376">
        <v>917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58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3937</v>
      </c>
    </row>
    <row r="45" spans="1:8" ht="16.5" thickBot="1">
      <c r="A45" s="191" t="s">
        <v>371</v>
      </c>
      <c r="B45" s="192" t="s">
        <v>372</v>
      </c>
      <c r="C45" s="368">
        <f>C36+C38+C42</f>
        <v>22183</v>
      </c>
      <c r="D45" s="369">
        <f>D36+D38+D42</f>
        <v>23490</v>
      </c>
      <c r="E45" s="191" t="s">
        <v>373</v>
      </c>
      <c r="F45" s="193" t="s">
        <v>374</v>
      </c>
      <c r="G45" s="368">
        <f>G42+G36</f>
        <v>22183</v>
      </c>
      <c r="H45" s="369">
        <f>H42+H36</f>
        <v>23490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44617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Валентина Димитрова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20736</v>
      </c>
      <c r="D11" s="119">
        <v>20972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-11168</v>
      </c>
      <c r="D12" s="119">
        <v>-10177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-8092</v>
      </c>
      <c r="D14" s="119">
        <v>-8800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-2484</v>
      </c>
      <c r="D15" s="119">
        <v>-2573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-34</v>
      </c>
      <c r="D16" s="119">
        <v>-38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-59</v>
      </c>
      <c r="D20" s="119">
        <v>-15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-1102</v>
      </c>
      <c r="D21" s="396">
        <f>SUM(D11:D20)</f>
        <v>-633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-284-635</f>
        <v>-919</v>
      </c>
      <c r="D23" s="119">
        <f>-41-570</f>
        <v>-611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</v>
      </c>
      <c r="D24" s="119">
        <v>31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-107</v>
      </c>
      <c r="D25" s="119">
        <v>-79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70</v>
      </c>
      <c r="D26" s="119">
        <v>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109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-440</v>
      </c>
      <c r="D28" s="119">
        <v>-554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>
        <v>25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-1284</v>
      </c>
      <c r="D33" s="396">
        <f>SUM(D23:D32)</f>
        <v>-1182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1767</v>
      </c>
      <c r="D37" s="119">
        <v>2244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-1001</v>
      </c>
      <c r="D38" s="119">
        <v>-1225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-240</v>
      </c>
      <c r="D39" s="119">
        <v>-187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-51</v>
      </c>
      <c r="D40" s="119">
        <f>-27-20</f>
        <v>-47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f>2240-1-15</f>
        <v>2224</v>
      </c>
      <c r="D42" s="119">
        <v>1288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2699</v>
      </c>
      <c r="D43" s="398">
        <f>SUM(D35:D42)</f>
        <v>2073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313</v>
      </c>
      <c r="D44" s="228">
        <f>D43+D33+D21</f>
        <v>258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782</v>
      </c>
      <c r="D45" s="230">
        <v>524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1095</v>
      </c>
      <c r="D46" s="232">
        <f>D45+D44</f>
        <v>782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1095</v>
      </c>
      <c r="D47" s="219">
        <v>782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44617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Валентина Димитрова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1" t="s">
        <v>453</v>
      </c>
      <c r="B8" s="444" t="s">
        <v>454</v>
      </c>
      <c r="C8" s="447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7" t="s">
        <v>460</v>
      </c>
      <c r="L8" s="447" t="s">
        <v>461</v>
      </c>
      <c r="M8" s="269"/>
      <c r="N8" s="270"/>
    </row>
    <row r="9" spans="1:14" s="271" customFormat="1" ht="31.5">
      <c r="A9" s="442"/>
      <c r="B9" s="445"/>
      <c r="C9" s="448"/>
      <c r="D9" s="451" t="s">
        <v>523</v>
      </c>
      <c r="E9" s="451" t="s">
        <v>456</v>
      </c>
      <c r="F9" s="273" t="s">
        <v>457</v>
      </c>
      <c r="G9" s="273"/>
      <c r="H9" s="273"/>
      <c r="I9" s="450" t="s">
        <v>458</v>
      </c>
      <c r="J9" s="450" t="s">
        <v>459</v>
      </c>
      <c r="K9" s="448"/>
      <c r="L9" s="448"/>
      <c r="M9" s="274" t="s">
        <v>522</v>
      </c>
      <c r="N9" s="270"/>
    </row>
    <row r="10" spans="1:14" s="271" customFormat="1" ht="31.5">
      <c r="A10" s="443"/>
      <c r="B10" s="446"/>
      <c r="C10" s="449"/>
      <c r="D10" s="451"/>
      <c r="E10" s="451"/>
      <c r="F10" s="272" t="s">
        <v>462</v>
      </c>
      <c r="G10" s="272" t="s">
        <v>463</v>
      </c>
      <c r="H10" s="272" t="s">
        <v>464</v>
      </c>
      <c r="I10" s="449"/>
      <c r="J10" s="449"/>
      <c r="K10" s="449"/>
      <c r="L10" s="449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8260</v>
      </c>
      <c r="F13" s="322">
        <f>'1-Баланс'!H23</f>
        <v>800</v>
      </c>
      <c r="G13" s="322">
        <f>'1-Баланс'!H24</f>
        <v>0</v>
      </c>
      <c r="H13" s="323">
        <v>1190</v>
      </c>
      <c r="I13" s="322">
        <f>'1-Баланс'!H29+'1-Баланс'!H32</f>
        <v>1052</v>
      </c>
      <c r="J13" s="322">
        <f>'1-Баланс'!H30+'1-Баланс'!H33</f>
        <v>-17505</v>
      </c>
      <c r="K13" s="323"/>
      <c r="L13" s="322">
        <f>SUM(C13:K13)</f>
        <v>23409</v>
      </c>
      <c r="M13" s="324">
        <f>'1-Баланс'!H40</f>
        <v>958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4782</v>
      </c>
      <c r="D17" s="390">
        <f aca="true" t="shared" si="2" ref="D17:M17">D13+D14</f>
        <v>24830</v>
      </c>
      <c r="E17" s="390">
        <f t="shared" si="2"/>
        <v>8260</v>
      </c>
      <c r="F17" s="390">
        <f t="shared" si="2"/>
        <v>800</v>
      </c>
      <c r="G17" s="390">
        <f t="shared" si="2"/>
        <v>0</v>
      </c>
      <c r="H17" s="390">
        <f t="shared" si="2"/>
        <v>1190</v>
      </c>
      <c r="I17" s="390">
        <f t="shared" si="2"/>
        <v>1052</v>
      </c>
      <c r="J17" s="390">
        <f t="shared" si="2"/>
        <v>-17505</v>
      </c>
      <c r="K17" s="390">
        <f t="shared" si="2"/>
        <v>0</v>
      </c>
      <c r="L17" s="322">
        <f t="shared" si="1"/>
        <v>23409</v>
      </c>
      <c r="M17" s="391">
        <f t="shared" si="2"/>
        <v>958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58</v>
      </c>
      <c r="J18" s="322">
        <f>+'1-Баланс'!G33</f>
        <v>0</v>
      </c>
      <c r="K18" s="323"/>
      <c r="L18" s="322">
        <f t="shared" si="1"/>
        <v>58</v>
      </c>
      <c r="M18" s="376">
        <v>-84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94</v>
      </c>
      <c r="G19" s="90">
        <f t="shared" si="3"/>
        <v>0</v>
      </c>
      <c r="H19" s="90">
        <f t="shared" si="3"/>
        <v>0</v>
      </c>
      <c r="I19" s="90">
        <f t="shared" si="3"/>
        <v>-94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94</v>
      </c>
      <c r="G21" s="237"/>
      <c r="H21" s="237"/>
      <c r="I21" s="237">
        <v>-94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4782</v>
      </c>
      <c r="D31" s="390">
        <f aca="true" t="shared" si="6" ref="D31:M31">D19+D22+D23+D26+D30+D29+D17+D18</f>
        <v>24830</v>
      </c>
      <c r="E31" s="390">
        <f t="shared" si="6"/>
        <v>8260</v>
      </c>
      <c r="F31" s="390">
        <f t="shared" si="6"/>
        <v>894</v>
      </c>
      <c r="G31" s="390">
        <f t="shared" si="6"/>
        <v>0</v>
      </c>
      <c r="H31" s="390">
        <f t="shared" si="6"/>
        <v>1190</v>
      </c>
      <c r="I31" s="390">
        <f t="shared" si="6"/>
        <v>1016</v>
      </c>
      <c r="J31" s="390">
        <f t="shared" si="6"/>
        <v>-17505</v>
      </c>
      <c r="K31" s="390">
        <f t="shared" si="6"/>
        <v>0</v>
      </c>
      <c r="L31" s="322">
        <f t="shared" si="1"/>
        <v>23467</v>
      </c>
      <c r="M31" s="391">
        <f t="shared" si="6"/>
        <v>874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8260</v>
      </c>
      <c r="F34" s="325">
        <f t="shared" si="7"/>
        <v>894</v>
      </c>
      <c r="G34" s="325">
        <f t="shared" si="7"/>
        <v>0</v>
      </c>
      <c r="H34" s="325">
        <f t="shared" si="7"/>
        <v>1190</v>
      </c>
      <c r="I34" s="325">
        <f t="shared" si="7"/>
        <v>1016</v>
      </c>
      <c r="J34" s="325">
        <f t="shared" si="7"/>
        <v>-17505</v>
      </c>
      <c r="K34" s="325">
        <f t="shared" si="7"/>
        <v>0</v>
      </c>
      <c r="L34" s="388">
        <f t="shared" si="1"/>
        <v>23467</v>
      </c>
      <c r="M34" s="326">
        <f>M31+M32+M33</f>
        <v>874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44617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Валентина Димитрова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31.12.2021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56688</v>
      </c>
      <c r="D6" s="411">
        <f aca="true" t="shared" si="0" ref="D6:D15">C6-E6</f>
        <v>0</v>
      </c>
      <c r="E6" s="410">
        <f>'1-Баланс'!G95</f>
        <v>56688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23467</v>
      </c>
      <c r="D7" s="411">
        <f t="shared" si="0"/>
        <v>18685</v>
      </c>
      <c r="E7" s="410">
        <f>'1-Баланс'!G18</f>
        <v>4782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58</v>
      </c>
      <c r="D8" s="411">
        <f t="shared" si="0"/>
        <v>0</v>
      </c>
      <c r="E8" s="410">
        <f>ABS('2-Отчет за доходите'!C44)-ABS('2-Отчет за доходите'!G44)</f>
        <v>58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782</v>
      </c>
      <c r="D9" s="411">
        <f t="shared" si="0"/>
        <v>0</v>
      </c>
      <c r="E9" s="410">
        <f>'3-Отчет за паричния поток'!C45</f>
        <v>782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1095</v>
      </c>
      <c r="D10" s="411">
        <f t="shared" si="0"/>
        <v>0</v>
      </c>
      <c r="E10" s="410">
        <f>'3-Отчет за паричния поток'!C46</f>
        <v>1095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23467</v>
      </c>
      <c r="D11" s="411">
        <f t="shared" si="0"/>
        <v>0</v>
      </c>
      <c r="E11" s="410">
        <f>'4-Отчет за собствения капитал'!L34</f>
        <v>23467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0.0031754722146181222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0.0024715558017641796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0.001793056543110644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0.0010231442280553204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0.9978832642767069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1.2883846513318449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1.2664208941274209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0.8865984734409886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0.056856534607196633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0.6732895900914184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0.3222022297488005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0.3580358364108877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1.378403715856309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0.5706145921535423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1148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0.048919759662504794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0.07816942726903461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18.676096997690532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2747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276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107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3935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7170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6720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10542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17268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697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31875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37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66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91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2774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112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332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28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3977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7315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15980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15980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72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1023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1095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357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24813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56688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8260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2084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894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35174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-16547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958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-17505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58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-16489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23467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874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11812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174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11986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1102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13088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716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296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16604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9507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2162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1877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1314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906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334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504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160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17776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1231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252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19259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56688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969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8325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584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7582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1233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15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-23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2315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21000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1148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39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17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1204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22204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22204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-21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144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-165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58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22183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18103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143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18265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2030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2030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100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1762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1862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22157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47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22157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47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26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84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22183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20736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-11168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-8092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-2484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-34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-59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-1102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-919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-107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70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109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-440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-1284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1767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-1001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-240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-51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2224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2699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313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782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1095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1095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8260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8260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8260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8260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800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800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94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94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894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894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1052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1052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58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-94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-94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1016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1016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-17505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-17505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-17505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-17505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23409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23409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58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23467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23467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958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958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-84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874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874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2022-02-28T13:58:24Z</dcterms:modified>
  <cp:category/>
  <cp:version/>
  <cp:contentType/>
  <cp:contentStatus/>
</cp:coreProperties>
</file>