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281" windowWidth="16710" windowHeight="9615" tabRatio="907" activeTab="0"/>
  </bookViews>
  <sheets>
    <sheet name="справка №1-БАЛАНС" sheetId="1" r:id="rId1"/>
    <sheet name="справка №2-ОТЧЕТ ЗА ДОХОДИТЕ 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<sst xmlns="http://schemas.openxmlformats.org/spreadsheetml/2006/main" count="1072" uniqueCount="877">
  <si>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</si>
  <si>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</si>
  <si>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</si>
  <si>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</si>
  <si>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</si>
  <si>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</si>
  <si>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</si>
  <si>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</si>
  <si>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</si>
  <si>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</si>
  <si>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</si>
  <si>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</si>
  <si>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</si>
  <si>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</si>
  <si>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</si>
  <si>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</si>
  <si>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</si>
  <si>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</si>
  <si>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</si>
  <si>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</si>
  <si>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</si>
  <si>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</si>
  <si>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</si>
  <si>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</si>
  <si>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</si>
  <si>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</si>
  <si>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</si>
  <si>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</si>
  <si>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</si>
  <si>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</si>
  <si>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</si>
  <si>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</si>
  <si>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</si>
  <si>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</si>
  <si>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</si>
  <si>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</si>
  <si>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</si>
  <si>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</si>
  <si>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</si>
  <si>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</si>
  <si>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</si>
  <si>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</si>
  <si>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</si>
  <si>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</si>
  <si>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</si>
  <si>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</si>
  <si>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</si>
  <si>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</si>
  <si>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</si>
  <si>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</si>
  <si>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</si>
  <si>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</si>
  <si>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</si>
  <si>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</si>
  <si>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</si>
  <si>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</si>
  <si>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</si>
  <si>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</si>
  <si>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</si>
  <si>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</si>
  <si>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</si>
  <si>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</si>
  <si>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</si>
  <si>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</si>
  <si>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</si>
  <si>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</si>
  <si>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</si>
  <si>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</si>
  <si>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</si>
  <si>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</si>
  <si>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</si>
  <si>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</si>
  <si>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</si>
  <si>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</si>
  <si>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</si>
  <si>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</si>
  <si>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</si>
  <si>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</si>
  <si>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</si>
  <si>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</si>
  <si>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</si>
  <si>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</si>
  <si>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</si>
  <si>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</si>
  <si>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</si>
  <si>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</si>
  <si>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</si>
  <si>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</si>
  <si>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</si>
  <si>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</si>
  <si>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</si>
  <si>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</si>
  <si>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</si>
  <si>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</si>
  <si>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</si>
  <si>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</si>
  <si>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</si>
  <si>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</si>
  <si>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</si>
  <si>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</si>
  <si>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</si>
  <si>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</si>
  <si>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</si>
  <si>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</si>
  <si>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</si>
  <si>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</si>
  <si>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</si>
  <si>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</si>
  <si>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</si>
  <si>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</si>
  <si>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</si>
  <si>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</si>
  <si>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</si>
  <si>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</si>
  <si>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</si>
  <si>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</si>
  <si>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</si>
  <si>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</si>
  <si>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</si>
  <si>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</si>
  <si>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</si>
  <si>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</si>
  <si>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</si>
  <si>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</si>
  <si>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</si>
  <si>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</si>
  <si>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</si>
  <si>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</si>
  <si>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</si>
  <si>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</si>
  <si>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</si>
  <si>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</si>
  <si>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</si>
  <si>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</si>
  <si>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</si>
  <si>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</si>
  <si>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</si>
  <si>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</si>
  <si>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</si>
  <si>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</si>
  <si>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</si>
  <si>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</si>
  <si>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</si>
  <si>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</si>
  <si>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</si>
  <si>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</si>
  <si>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</si>
  <si>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</si>
  <si>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</si>
  <si>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</si>
  <si>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</si>
  <si>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</si>
  <si>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</si>
  <si>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</si>
  <si>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</si>
  <si>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</si>
  <si>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</si>
  <si>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</si>
  <si>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</si>
  <si>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</si>
  <si>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</si>
  <si>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</si>
  <si>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</si>
  <si>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</si>
  <si>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</si>
  <si>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</si>
  <si>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</si>
  <si>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</si>
  <si>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</si>
  <si>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</si>
  <si>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</si>
  <si>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</si>
  <si>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</si>
  <si>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</si>
  <si>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</si>
  <si>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</si>
  <si>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</si>
  <si>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</si>
  <si>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</si>
  <si>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</si>
  <si>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</si>
  <si>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</si>
  <si>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</si>
  <si>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</si>
  <si>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</si>
  <si>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</si>
  <si>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</si>
  <si>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</si>
  <si>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</si>
  <si>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</si>
  <si>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</si>
  <si>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</si>
  <si>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</si>
  <si>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</si>
  <si>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</si>
  <si>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</si>
  <si>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</si>
  <si>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</si>
  <si>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</si>
  <si>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</si>
  <si>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</si>
  <si>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</si>
  <si>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</si>
  <si>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</si>
  <si>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</si>
  <si>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</si>
  <si>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</si>
  <si>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</si>
  <si>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</si>
  <si>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</si>
  <si>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</si>
  <si>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</si>
  <si>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</si>
  <si>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</si>
  <si>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</si>
  <si>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</si>
  <si>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</si>
  <si>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</si>
  <si>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</si>
  <si>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</si>
  <si>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</si>
  <si>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</si>
  <si>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</si>
  <si>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</si>
  <si>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</si>
  <si>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</si>
  <si>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</si>
  <si>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</si>
  <si>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</si>
  <si>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</si>
  <si>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</si>
  <si>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</si>
  <si>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</si>
  <si>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</si>
  <si>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</si>
  <si>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</si>
  <si>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</si>
  <si>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</si>
  <si>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</si>
  <si>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</si>
  <si>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</si>
  <si>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</si>
  <si>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</si>
  <si>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</si>
  <si>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</si>
  <si>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</si>
  <si>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</si>
  <si>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</si>
  <si>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</si>
  <si>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</si>
  <si>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</si>
  <si>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</si>
  <si>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</si>
  <si>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</si>
  <si>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</si>
  <si>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</si>
  <si>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</si>
  <si>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</si>
  <si>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</si>
  <si>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</si>
  <si>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</si>
  <si>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</si>
  <si>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</si>
  <si>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</si>
  <si>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</si>
  <si>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</si>
  <si>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</si>
  <si>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</si>
  <si>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</si>
  <si>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</si>
  <si>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</si>
  <si>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</si>
  <si>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</si>
  <si>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</si>
  <si>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</si>
  <si>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</si>
  <si>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</si>
  <si>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</si>
  <si>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</si>
  <si>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</si>
  <si>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</si>
  <si>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</si>
  <si>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</si>
  <si>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</si>
  <si>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</si>
  <si>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</si>
  <si>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</si>
  <si>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</si>
  <si>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</si>
  <si>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</si>
  <si>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</si>
  <si>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</si>
  <si>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</si>
  <si>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</si>
  <si>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</si>
  <si>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</si>
  <si>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</si>
  <si>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</si>
  <si>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</si>
  <si>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</si>
  <si>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</si>
  <si>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</si>
  <si>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</si>
  <si>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</si>
  <si>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</si>
  <si>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</si>
  <si>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</si>
  <si>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</si>
  <si>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</si>
  <si>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</si>
  <si>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</si>
  <si>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</si>
  <si>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</si>
  <si>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</si>
  <si>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</si>
  <si>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</si>
  <si>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</si>
  <si>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</si>
  <si>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</si>
  <si>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</si>
  <si>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</si>
  <si>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</si>
  <si>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</si>
  <si>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</si>
  <si>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</si>
  <si>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</si>
  <si>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</si>
  <si>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</si>
  <si>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</si>
  <si>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</si>
  <si>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</si>
  <si>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</si>
  <si>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</si>
  <si>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</si>
  <si>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</si>
  <si>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</si>
  <si>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</si>
  <si>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</si>
  <si>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</si>
  <si>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</si>
  <si>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</si>
  <si>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</si>
  <si>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</si>
  <si>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</si>
  <si>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</si>
  <si>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</si>
  <si>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</si>
  <si>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</si>
  <si>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</si>
  <si>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</si>
  <si>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</si>
  <si>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</si>
  <si>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</si>
  <si>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</si>
  <si>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</si>
  <si>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</si>
  <si>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</si>
  <si>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</si>
  <si>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</si>
  <si>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</si>
  <si>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</si>
  <si>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</si>
  <si>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</si>
  <si>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</si>
  <si>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</si>
  <si>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</si>
  <si>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</si>
  <si>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</si>
  <si>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</si>
  <si>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</si>
  <si>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</si>
  <si>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</si>
  <si>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</si>
  <si>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</si>
  <si>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</si>
  <si>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</si>
  <si>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</si>
  <si>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</si>
  <si>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</si>
  <si>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</si>
  <si>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</si>
  <si>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</si>
  <si>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</si>
  <si>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</si>
  <si>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</si>
  <si>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</si>
  <si>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</si>
  <si>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</si>
  <si>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</si>
  <si>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</si>
  <si>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</si>
  <si>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</si>
  <si>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</si>
  <si>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</si>
  <si>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</si>
  <si>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</si>
  <si>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</si>
  <si>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</si>
  <si>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</si>
  <si>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</si>
  <si>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</si>
  <si>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</si>
  <si>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</si>
  <si>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</si>
  <si>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</si>
  <si>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</si>
  <si>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</si>
  <si>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</si>
  <si>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</si>
  <si>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</si>
  <si>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</si>
  <si>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</si>
  <si>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</si>
  <si>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</si>
  <si>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</si>
  <si>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</si>
  <si>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</si>
  <si>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</si>
  <si>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</si>
  <si>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</si>
  <si>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</si>
  <si>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</si>
  <si>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</si>
  <si>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</si>
  <si>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</si>
  <si>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</si>
  <si>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</si>
  <si>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</si>
  <si>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</si>
  <si>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</si>
  <si>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</si>
  <si>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</si>
  <si>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</si>
  <si>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</si>
  <si>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</si>
  <si>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</si>
  <si>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</si>
  <si>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</si>
  <si>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</si>
  <si>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</si>
  <si>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</si>
  <si>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</si>
  <si>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</si>
  <si>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</si>
  <si>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</si>
  <si>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</si>
  <si>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</si>
  <si>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</si>
  <si>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</si>
  <si>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</si>
  <si>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</si>
  <si>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</si>
  <si>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</si>
  <si>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</si>
  <si>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</si>
  <si>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</si>
  <si>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</si>
  <si>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</si>
  <si>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</si>
  <si>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</si>
  <si>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</si>
  <si>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</si>
  <si>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</si>
  <si>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</si>
  <si>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</si>
  <si>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</si>
  <si>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</si>
  <si>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</si>
  <si>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</si>
  <si>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</si>
  <si>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</si>
  <si>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</si>
  <si>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</si>
  <si>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</si>
  <si>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</si>
  <si>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</si>
  <si>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</si>
  <si>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</si>
  <si>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</si>
  <si>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</si>
  <si>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</si>
  <si>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</si>
  <si>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</si>
  <si>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</si>
  <si>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</si>
  <si>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</si>
  <si>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</si>
  <si>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</si>
  <si>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</si>
  <si>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</si>
  <si>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</si>
  <si>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</si>
  <si>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</si>
  <si>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</si>
  <si>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</si>
  <si>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</si>
  <si>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</si>
  <si>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</si>
  <si>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</si>
  <si>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</si>
  <si>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</si>
  <si>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</si>
  <si>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</si>
  <si>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</si>
  <si>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</si>
  <si>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</si>
  <si>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</si>
  <si>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</si>
  <si>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</si>
  <si>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</si>
  <si>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</si>
  <si>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</si>
  <si>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</si>
  <si>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</si>
  <si>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</si>
  <si>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</si>
  <si>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</si>
  <si>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</si>
  <si>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</si>
  <si>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</si>
  <si>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</si>
  <si>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</si>
  <si>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</si>
  <si>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</si>
  <si>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</si>
  <si>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</si>
  <si>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</si>
  <si>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</si>
  <si>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</si>
  <si>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</si>
  <si>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</si>
  <si>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</si>
  <si>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</si>
  <si>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</si>
  <si>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</si>
  <si>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</si>
  <si>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</si>
  <si>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</si>
  <si>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</si>
  <si>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</si>
  <si>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</si>
  <si>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</si>
  <si>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</si>
  <si>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</si>
  <si>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</si>
  <si>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</si>
  <si>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</si>
  <si>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</si>
  <si>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</si>
  <si>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</si>
  <si>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</si>
  <si>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</si>
  <si>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</si>
  <si>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</si>
  <si>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</si>
  <si>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</si>
  <si>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</si>
  <si>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</si>
  <si>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</si>
  <si>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</si>
  <si>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</si>
  <si>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</si>
  <si>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</si>
  <si>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</si>
  <si>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</si>
  <si>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</si>
  <si>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</si>
  <si>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</si>
  <si>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</si>
  <si>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</si>
  <si>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</si>
  <si>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</si>
  <si>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</si>
  <si>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</si>
  <si>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</si>
  <si>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</si>
  <si>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</si>
  <si>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</si>
  <si>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</si>
  <si>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</si>
  <si>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</si>
  <si>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</si>
  <si>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</si>
  <si>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</si>
  <si>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</si>
  <si>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</si>
  <si>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</si>
  <si>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</si>
  <si>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</si>
  <si>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</si>
  <si>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</si>
  <si>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</si>
  <si>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</si>
  <si>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</si>
  <si>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</si>
  <si>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</si>
  <si>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</si>
  <si>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</si>
  <si>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</si>
  <si>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</si>
  <si>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</si>
  <si>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</si>
  <si>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</si>
  <si>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</si>
  <si>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</si>
  <si>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</si>
  <si>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</si>
  <si>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</si>
  <si>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</si>
  <si>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</si>
  <si>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</si>
  <si>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</si>
  <si>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</si>
  <si>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</si>
  <si>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</si>
  <si>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</si>
  <si>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</si>
  <si>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</si>
  <si>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</si>
  <si>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</si>
  <si>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</si>
  <si>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</si>
  <si>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</si>
  <si>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</si>
  <si>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</si>
  <si>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</si>
  <si>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</si>
  <si>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</si>
  <si>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</si>
  <si>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</si>
  <si>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</si>
  <si>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</si>
  <si>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</si>
  <si>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</si>
  <si>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</si>
  <si>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</si>
  <si>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</si>
  <si>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</si>
  <si>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</si>
  <si>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</si>
  <si>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</si>
  <si>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</si>
  <si>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</si>
  <si>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</si>
  <si>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</si>
  <si>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</si>
  <si>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</si>
  <si>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</si>
  <si>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</si>
  <si>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</si>
  <si>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</si>
  <si>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</si>
  <si>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</si>
  <si>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</si>
  <si>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</si>
  <si>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</si>
  <si>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</si>
  <si>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</si>
  <si>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</si>
  <si>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</si>
  <si>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</si>
  <si>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</si>
  <si>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</si>
  <si>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</si>
  <si>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</si>
  <si>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</si>
  <si>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</si>
  <si>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</si>
  <si>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</si>
  <si>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</si>
  <si>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</si>
  <si>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</si>
  <si>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</si>
  <si>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</si>
  <si>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</si>
  <si>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</si>
  <si>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</si>
  <si>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</si>
  <si>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</si>
  <si>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</si>
  <si>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</si>
  <si>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</si>
  <si>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</si>
  <si>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</si>
  <si>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</si>
  <si>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</si>
  <si>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</si>
  <si>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</si>
  <si>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</si>
  <si>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</si>
  <si>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</si>
  <si>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</si>
  <si>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</si>
  <si>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</si>
  <si>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</si>
  <si>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</si>
  <si>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</si>
  <si>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</si>
  <si>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</si>
  <si>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</si>
  <si>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</si>
  <si>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</si>
  <si>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</si>
  <si>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</si>
  <si>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</si>
  <si>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</si>
  <si>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</si>
  <si>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</si>
  <si>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</si>
  <si>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</si>
  <si>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</si>
  <si>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</si>
  <si>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</si>
  <si>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</si>
  <si>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</si>
  <si>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</si>
  <si>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</si>
  <si>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</si>
  <si>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</si>
  <si>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</si>
  <si>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</si>
  <si>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</si>
  <si>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</si>
  <si>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</si>
  <si>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</si>
  <si>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</si>
  <si>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</si>
  <si>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</si>
  <si>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</si>
  <si>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</si>
  <si>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</si>
  <si>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</si>
  <si>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</si>
  <si>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</si>
  <si>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</si>
  <si>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</si>
  <si>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</si>
  <si>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</si>
  <si>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</si>
  <si>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</si>
  <si>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</si>
  <si>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</si>
  <si>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</si>
  <si>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</si>
  <si>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</si>
  <si>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</si>
  <si>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</si>
  <si>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</si>
  <si>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</si>
  <si>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</si>
  <si>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</si>
  <si>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</si>
  <si>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</si>
  <si>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</si>
  <si>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</si>
  <si>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</si>
  <si>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</si>
  <si>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</si>
  <si>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</si>
  <si>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</si>
  <si>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</si>
  <si>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</si>
  <si>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</si>
  <si>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</si>
  <si>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</si>
  <si>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</si>
  <si>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</si>
  <si>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</si>
  <si>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</si>
  <si>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</si>
  <si>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</si>
  <si>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</si>
  <si>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</si>
  <si>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</si>
  <si>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</si>
  <si>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</si>
  <si>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</si>
  <si>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</si>
  <si>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</si>
  <si>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</si>
  <si>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</si>
  <si>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</si>
  <si>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</si>
  <si>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</si>
  <si>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</si>
  <si>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</si>
  <si>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</si>
  <si>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</si>
  <si>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</si>
  <si>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</si>
  <si>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</si>
  <si>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</si>
  <si>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</si>
  <si>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</si>
  <si>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</si>
  <si>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</si>
  <si>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</si>
  <si>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</si>
  <si>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</si>
  <si>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</si>
  <si>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</si>
  <si>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</si>
  <si>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</si>
  <si>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</si>
  <si>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</si>
  <si>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</si>
  <si>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</si>
  <si>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</si>
  <si>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</si>
  <si>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</si>
  <si>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</si>
  <si>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</si>
  <si>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</si>
  <si>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</si>
  <si>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</si>
  <si>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</si>
  <si>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</si>
  <si>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</si>
  <si>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</si>
  <si>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</si>
  <si>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</si>
  <si>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</si>
  <si>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</si>
  <si>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</si>
  <si>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</si>
  <si>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</si>
  <si>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</si>
  <si>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</si>
  <si>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</si>
  <si>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</si>
  <si>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</si>
  <si>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</si>
  <si>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</si>
  <si>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</si>
  <si>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</si>
  <si>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</si>
  <si>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</si>
  <si>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</si>
  <si>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</si>
  <si>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</si>
  <si>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</si>
  <si>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</si>
  <si>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</si>
  <si>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</si>
  <si>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</si>
  <si>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</si>
  <si>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</si>
  <si>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</si>
  <si>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</si>
  <si>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</si>
  <si>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</si>
  <si>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</si>
  <si>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</si>
  <si>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</si>
  <si>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</si>
  <si>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</si>
  <si>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</si>
  <si>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</si>
  <si>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</si>
  <si>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Еларг Фонд за земеделска земя на АДСИЦ</t>
  </si>
  <si>
    <t>1</t>
  </si>
  <si>
    <t>Съставител: Анна Пенкова Менелаева</t>
  </si>
  <si>
    <t>Анна Пенкова Менелаева</t>
  </si>
  <si>
    <t>Андрей Круглихин</t>
  </si>
  <si>
    <t>Изпълнителен директор:. Андрей Круглихин</t>
  </si>
  <si>
    <t>Изпълнителен директор:</t>
  </si>
  <si>
    <t>Изпълнителен директор: Андрей Круглихин</t>
  </si>
  <si>
    <t>Изпълнителен директор: …………………..</t>
  </si>
  <si>
    <t>консолидиран /междинен</t>
  </si>
  <si>
    <t>1.Агроменидж АД</t>
  </si>
  <si>
    <t>Второ тримесечие на 2012 год.</t>
  </si>
  <si>
    <t>Дата на съставяне: 14.08.2012</t>
  </si>
  <si>
    <t>14.08.2012 год.</t>
  </si>
  <si>
    <t xml:space="preserve">Дата на съставяне:               14.08.2012                        </t>
  </si>
  <si>
    <t xml:space="preserve">Дата  на съставяне: 14.08.2012                                                                                                                         </t>
  </si>
  <si>
    <t>Дата на съставяне:14.08.2012</t>
  </si>
  <si>
    <r>
      <t xml:space="preserve">Дата на съставяне: </t>
    </r>
    <r>
      <rPr>
        <sz val="10"/>
        <rFont val="Times New Roman"/>
        <family val="1"/>
      </rPr>
      <t>14.08.2012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</si>
</sst>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msCyr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0" fontId="10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1" fontId="10" fillId="0" borderId="10" xfId="65" applyNumberFormat="1" applyFont="1" applyBorder="1" applyProtection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65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B\Copy%20of%20Mezdinni_EFZZ%2003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Еларг Фонд за земеделска земя на АДСИЦ</v>
          </cell>
          <cell r="H3">
            <v>131404159</v>
          </cell>
        </row>
        <row r="4">
          <cell r="E4" t="str">
            <v> неконсолидиран /междинен</v>
          </cell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67">
      <selection activeCell="C96" sqref="C9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859</v>
      </c>
      <c r="F3" s="217" t="s">
        <v>2</v>
      </c>
      <c r="G3" s="172"/>
      <c r="H3" s="461">
        <v>131404159</v>
      </c>
    </row>
    <row r="4" spans="1:8" ht="15">
      <c r="A4" s="582" t="s">
        <v>3</v>
      </c>
      <c r="B4" s="588"/>
      <c r="C4" s="588"/>
      <c r="D4" s="588"/>
      <c r="E4" s="504" t="s">
        <v>868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4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59716</v>
      </c>
      <c r="H11" s="152">
        <v>59716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59716</v>
      </c>
      <c r="H12" s="153">
        <v>59716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59716</v>
      </c>
      <c r="H17" s="154">
        <f>H11+H14+H15+H16</f>
        <v>59716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13453</v>
      </c>
      <c r="H19" s="152">
        <v>13453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59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59</v>
      </c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13512</v>
      </c>
      <c r="H25" s="154">
        <f>H19+H20+H21</f>
        <v>13453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33400</v>
      </c>
      <c r="H27" s="154">
        <f>SUM(H28:H30)</f>
        <v>-9162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33400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-9162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486</v>
      </c>
      <c r="H31" s="152">
        <v>46928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33886</v>
      </c>
      <c r="H33" s="154">
        <f>H27+H31+H32</f>
        <v>37766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107114</v>
      </c>
      <c r="H36" s="154">
        <f>H25+H17+H33</f>
        <v>110935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9389</v>
      </c>
      <c r="H60" s="152">
        <v>14453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5269</v>
      </c>
      <c r="H61" s="154">
        <f>SUM(H62:H68)</f>
        <v>502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108534</v>
      </c>
      <c r="D63" s="151">
        <v>106652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108534</v>
      </c>
      <c r="D64" s="155">
        <f>SUM(D58:D63)</f>
        <v>106652</v>
      </c>
      <c r="E64" s="237" t="s">
        <v>200</v>
      </c>
      <c r="F64" s="242" t="s">
        <v>201</v>
      </c>
      <c r="G64" s="152">
        <v>73</v>
      </c>
      <c r="H64" s="152">
        <v>134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5158</v>
      </c>
      <c r="H65" s="152">
        <v>281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</v>
      </c>
      <c r="H66" s="152">
        <v>44</v>
      </c>
    </row>
    <row r="67" spans="1:8" ht="15">
      <c r="A67" s="235" t="s">
        <v>207</v>
      </c>
      <c r="B67" s="241" t="s">
        <v>208</v>
      </c>
      <c r="C67" s="151">
        <v>13026</v>
      </c>
      <c r="D67" s="151">
        <v>8193</v>
      </c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4277</v>
      </c>
      <c r="D68" s="151">
        <v>2161</v>
      </c>
      <c r="E68" s="237" t="s">
        <v>213</v>
      </c>
      <c r="F68" s="242" t="s">
        <v>214</v>
      </c>
      <c r="G68" s="152">
        <v>14</v>
      </c>
      <c r="H68" s="152">
        <v>41</v>
      </c>
    </row>
    <row r="69" spans="1:8" ht="15">
      <c r="A69" s="235" t="s">
        <v>215</v>
      </c>
      <c r="B69" s="241" t="s">
        <v>216</v>
      </c>
      <c r="C69" s="151">
        <v>4</v>
      </c>
      <c r="D69" s="151"/>
      <c r="E69" s="251" t="s">
        <v>78</v>
      </c>
      <c r="F69" s="242" t="s">
        <v>217</v>
      </c>
      <c r="G69" s="152">
        <v>65</v>
      </c>
      <c r="H69" s="152">
        <f>96-45</f>
        <v>51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f>33+13000</f>
        <v>13033</v>
      </c>
      <c r="H70" s="152"/>
    </row>
    <row r="71" spans="1:18" ht="15">
      <c r="A71" s="235" t="s">
        <v>222</v>
      </c>
      <c r="B71" s="241" t="s">
        <v>223</v>
      </c>
      <c r="C71" s="151">
        <v>0</v>
      </c>
      <c r="D71" s="151">
        <v>2</v>
      </c>
      <c r="E71" s="253" t="s">
        <v>46</v>
      </c>
      <c r="F71" s="273" t="s">
        <v>224</v>
      </c>
      <c r="G71" s="161">
        <f>G59+G60+G61+G69+G70</f>
        <v>27756</v>
      </c>
      <c r="H71" s="161">
        <f>H59+H60+H61+H69+H70</f>
        <v>15006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180</v>
      </c>
      <c r="D74" s="151">
        <f>522-2</f>
        <v>520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17487</v>
      </c>
      <c r="D75" s="155">
        <f>SUM(D67:D74)</f>
        <v>10876</v>
      </c>
      <c r="E75" s="251" t="s">
        <v>160</v>
      </c>
      <c r="F75" s="245" t="s">
        <v>234</v>
      </c>
      <c r="G75" s="152">
        <v>491</v>
      </c>
      <c r="H75" s="152">
        <f>257+45</f>
        <v>302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28247</v>
      </c>
      <c r="H79" s="162">
        <f>H71+H74+H75+H76</f>
        <v>15308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9173</v>
      </c>
      <c r="D83" s="151">
        <v>8000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9173</v>
      </c>
      <c r="D84" s="155">
        <f>D83+D82+D78</f>
        <v>8000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93</v>
      </c>
      <c r="D88" s="151">
        <v>645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63</v>
      </c>
      <c r="D89" s="151">
        <v>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159</v>
      </c>
      <c r="D91" s="155">
        <f>SUM(D87:D90)</f>
        <v>710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</v>
      </c>
      <c r="D92" s="151">
        <v>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135361</v>
      </c>
      <c r="D93" s="155">
        <f>D64+D75+D84+D91+D92</f>
        <v>126243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135361</v>
      </c>
      <c r="D94" s="164">
        <f>D93+D55</f>
        <v>126243</v>
      </c>
      <c r="E94" s="449" t="s">
        <v>270</v>
      </c>
      <c r="F94" s="289" t="s">
        <v>271</v>
      </c>
      <c r="G94" s="165">
        <f>G36+G39+G55+G79</f>
        <v>135361</v>
      </c>
      <c r="H94" s="165">
        <f>H36+H39+H55+H79</f>
        <v>126243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861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4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="60" zoomScalePageLayoutView="0" workbookViewId="0" topLeftCell="A13">
      <selection activeCell="B16" sqref="B15:B16"/>
    </sheetView>
  </sheetViews>
  <sheetFormatPr defaultColWidth="9.25390625" defaultRowHeight="12.75"/>
  <cols>
    <col min="1" max="1" width="48.125" style="567" customWidth="1"/>
    <col min="2" max="2" width="12.753906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1" t="str">
        <f>'[1]справка №1-БАЛАНС'!E3</f>
        <v> Еларг Фонд за земеделска земя на АДСИЦ</v>
      </c>
      <c r="C2" s="591"/>
      <c r="D2" s="591"/>
      <c r="E2" s="591"/>
      <c r="F2" s="592" t="s">
        <v>2</v>
      </c>
      <c r="G2" s="592"/>
      <c r="H2" s="525">
        <f>'[1]справка №1-БАЛАНС'!H3</f>
        <v>131404159</v>
      </c>
    </row>
    <row r="3" spans="1:8" ht="15">
      <c r="A3" s="467" t="s">
        <v>274</v>
      </c>
      <c r="B3" s="591" t="str">
        <f>'[1]справка №1-БАЛАНС'!E4</f>
        <v> неконсолидиран /междинен</v>
      </c>
      <c r="C3" s="591"/>
      <c r="D3" s="591"/>
      <c r="E3" s="591"/>
      <c r="F3" s="545" t="s">
        <v>4</v>
      </c>
      <c r="G3" s="526"/>
      <c r="H3" s="526" t="str">
        <f>'[1]справка №1-БАЛАНС'!H4</f>
        <v> </v>
      </c>
    </row>
    <row r="4" spans="1:8" ht="17.25" customHeight="1">
      <c r="A4" s="467" t="s">
        <v>5</v>
      </c>
      <c r="B4" s="593" t="s">
        <v>870</v>
      </c>
      <c r="C4" s="593"/>
      <c r="D4" s="593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</v>
      </c>
      <c r="D9" s="46">
        <v>344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f>1990-6+20</f>
        <v>2004</v>
      </c>
      <c r="D10" s="46">
        <v>3019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/>
      <c r="D11" s="46">
        <v>30</v>
      </c>
      <c r="E11" s="300" t="s">
        <v>292</v>
      </c>
      <c r="F11" s="548" t="s">
        <v>293</v>
      </c>
      <c r="G11" s="549">
        <v>2524</v>
      </c>
      <c r="H11" s="549">
        <v>2557</v>
      </c>
    </row>
    <row r="12" spans="1:8" ht="12">
      <c r="A12" s="298" t="s">
        <v>294</v>
      </c>
      <c r="B12" s="299" t="s">
        <v>295</v>
      </c>
      <c r="C12" s="46">
        <v>195</v>
      </c>
      <c r="D12" s="46">
        <v>260</v>
      </c>
      <c r="E12" s="300" t="s">
        <v>78</v>
      </c>
      <c r="F12" s="548" t="s">
        <v>296</v>
      </c>
      <c r="G12" s="549">
        <v>11315</v>
      </c>
      <c r="H12" s="549">
        <f>34+10837</f>
        <v>10871</v>
      </c>
    </row>
    <row r="13" spans="1:18" ht="12">
      <c r="A13" s="298" t="s">
        <v>297</v>
      </c>
      <c r="B13" s="299" t="s">
        <v>298</v>
      </c>
      <c r="C13" s="46">
        <v>7</v>
      </c>
      <c r="D13" s="46">
        <v>14</v>
      </c>
      <c r="E13" s="301" t="s">
        <v>51</v>
      </c>
      <c r="F13" s="550" t="s">
        <v>299</v>
      </c>
      <c r="G13" s="547">
        <f>SUM(G9:G12)</f>
        <v>13839</v>
      </c>
      <c r="H13" s="547">
        <f>SUM(H9:H12)</f>
        <v>13428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7386</v>
      </c>
      <c r="D14" s="46">
        <v>4874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>
        <v>-735</v>
      </c>
      <c r="E15" s="296" t="s">
        <v>304</v>
      </c>
      <c r="F15" s="553" t="s">
        <v>305</v>
      </c>
      <c r="G15" s="549"/>
      <c r="H15" s="549">
        <f>SUM(H16)</f>
        <v>53</v>
      </c>
    </row>
    <row r="16" spans="1:8" ht="12">
      <c r="A16" s="298" t="s">
        <v>306</v>
      </c>
      <c r="B16" s="299" t="s">
        <v>307</v>
      </c>
      <c r="C16" s="47">
        <f>13314+1</f>
        <v>13315</v>
      </c>
      <c r="D16" s="47">
        <v>916</v>
      </c>
      <c r="E16" s="298" t="s">
        <v>308</v>
      </c>
      <c r="F16" s="551" t="s">
        <v>309</v>
      </c>
      <c r="G16" s="554"/>
      <c r="H16" s="554">
        <v>53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>
        <v>13036</v>
      </c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22908</v>
      </c>
      <c r="D19" s="49">
        <f>SUM(D9:D15)+D16</f>
        <v>8722</v>
      </c>
      <c r="E19" s="304" t="s">
        <v>316</v>
      </c>
      <c r="F19" s="551" t="s">
        <v>317</v>
      </c>
      <c r="G19" s="549">
        <v>41</v>
      </c>
      <c r="H19" s="549">
        <v>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563</v>
      </c>
      <c r="D22" s="46">
        <v>590</v>
      </c>
      <c r="E22" s="304" t="s">
        <v>325</v>
      </c>
      <c r="F22" s="551" t="s">
        <v>326</v>
      </c>
      <c r="G22" s="549"/>
      <c r="H22" s="549">
        <v>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>
        <v>26</v>
      </c>
    </row>
    <row r="24" spans="1:18" ht="12">
      <c r="A24" s="298" t="s">
        <v>331</v>
      </c>
      <c r="B24" s="305" t="s">
        <v>332</v>
      </c>
      <c r="C24" s="46">
        <v>1</v>
      </c>
      <c r="D24" s="46">
        <v>8</v>
      </c>
      <c r="E24" s="579" t="s">
        <v>103</v>
      </c>
      <c r="F24" s="580" t="s">
        <v>333</v>
      </c>
      <c r="G24" s="547">
        <f>SUM(G19:G23)</f>
        <v>41</v>
      </c>
      <c r="H24" s="547">
        <f>SUM(H19:H23)</f>
        <v>31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56</v>
      </c>
      <c r="D25" s="46">
        <v>2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620</v>
      </c>
      <c r="D26" s="49">
        <f>SUM(D22:D25)</f>
        <v>600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77">
        <f>C26+C19</f>
        <v>23528</v>
      </c>
      <c r="D28" s="577">
        <f>D26+D19</f>
        <v>9322</v>
      </c>
      <c r="E28" s="127" t="s">
        <v>338</v>
      </c>
      <c r="F28" s="553" t="s">
        <v>339</v>
      </c>
      <c r="G28" s="578">
        <f>G13+G15+G24</f>
        <v>13880</v>
      </c>
      <c r="H28" s="581">
        <f>H13+H15+H24</f>
        <v>13512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77">
        <f>IF((G28-C28)&gt;0,G28-C28,0)</f>
        <v>0</v>
      </c>
      <c r="D30" s="577">
        <f>IF((H28-D28)&gt;0,H28-D28,0)</f>
        <v>4190</v>
      </c>
      <c r="E30" s="127" t="s">
        <v>342</v>
      </c>
      <c r="F30" s="553" t="s">
        <v>343</v>
      </c>
      <c r="G30" s="576">
        <f>IF((C28-G28)&gt;0,C28-G28,0)</f>
        <v>9648</v>
      </c>
      <c r="H30" s="576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344</v>
      </c>
      <c r="C31" s="46">
        <v>1004</v>
      </c>
      <c r="D31" s="46"/>
      <c r="E31" s="296" t="s">
        <v>853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>
        <v>9130</v>
      </c>
      <c r="H32" s="549"/>
    </row>
    <row r="33" spans="1:18" ht="12">
      <c r="A33" s="128" t="s">
        <v>350</v>
      </c>
      <c r="B33" s="306" t="s">
        <v>351</v>
      </c>
      <c r="C33" s="49">
        <f>C28-C31+C32</f>
        <v>22524</v>
      </c>
      <c r="D33" s="49">
        <f>D28-D31+D32</f>
        <v>9322</v>
      </c>
      <c r="E33" s="127" t="s">
        <v>352</v>
      </c>
      <c r="F33" s="553" t="s">
        <v>353</v>
      </c>
      <c r="G33" s="53">
        <f>G32-G31+G28</f>
        <v>23010</v>
      </c>
      <c r="H33" s="53">
        <f>H32-H31+H28</f>
        <v>13512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77">
        <f>IF((G33-C33)&gt;0,G33-C33,0)</f>
        <v>486</v>
      </c>
      <c r="D34" s="577">
        <f>IF((H33-D33)&gt;0,H33-D33,0)</f>
        <v>4190</v>
      </c>
      <c r="E34" s="128" t="s">
        <v>356</v>
      </c>
      <c r="F34" s="553" t="s">
        <v>357</v>
      </c>
      <c r="G34" s="578">
        <f>IF((C33-G33)&gt;0,C33-G33,0)</f>
        <v>0</v>
      </c>
      <c r="H34" s="578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486</v>
      </c>
      <c r="D39" s="460">
        <f>+IF((H33-D33-D35)&gt;0,H33-D33-D35,0)</f>
        <v>4190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486</v>
      </c>
      <c r="D41" s="52">
        <f>IF(H39=0,IF(D39-D40&gt;0,D39-D40+H40,0),IF(H39-H40&lt;0,H40-H39+D39,0))</f>
        <v>4190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76">
        <f>C33+C35+C39</f>
        <v>23010</v>
      </c>
      <c r="D42" s="576">
        <f>D33+D35+D39</f>
        <v>13512</v>
      </c>
      <c r="E42" s="128" t="s">
        <v>379</v>
      </c>
      <c r="F42" s="129" t="s">
        <v>380</v>
      </c>
      <c r="G42" s="576">
        <f>G39+G33</f>
        <v>23010</v>
      </c>
      <c r="H42" s="576">
        <f>H39+H33</f>
        <v>13512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857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 t="s">
        <v>872</v>
      </c>
      <c r="C48" s="427" t="s">
        <v>381</v>
      </c>
      <c r="D48" s="590" t="s">
        <v>862</v>
      </c>
      <c r="E48" s="590"/>
      <c r="F48" s="590"/>
      <c r="G48" s="590"/>
      <c r="H48" s="59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865</v>
      </c>
      <c r="D50" s="590" t="s">
        <v>863</v>
      </c>
      <c r="E50" s="590"/>
      <c r="F50" s="590"/>
      <c r="G50" s="590"/>
      <c r="H50" s="59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/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100" zoomScalePageLayoutView="0" workbookViewId="0" topLeftCell="A7">
      <selection activeCell="C96" sqref="C9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Еларг Фонд за земеделска земя на АДСИЦ</v>
      </c>
      <c r="C4" s="540" t="s">
        <v>2</v>
      </c>
      <c r="D4" s="540">
        <f>'справка №1-БАЛАНС'!H3</f>
        <v>131404159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 /междинен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Второ тримесечие на 2012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430</v>
      </c>
      <c r="D10" s="54">
        <v>711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-6834</v>
      </c>
      <c r="D11" s="54">
        <v>-7062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-198</v>
      </c>
      <c r="D13" s="54">
        <v>-181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5</v>
      </c>
      <c r="D14" s="54">
        <v>-164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6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-172</v>
      </c>
      <c r="D19" s="54">
        <v>284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-6763</v>
      </c>
      <c r="D20" s="55">
        <f>SUM(D10:D19)</f>
        <v>-6409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f>-130-169</f>
        <v>-299</v>
      </c>
      <c r="D27" s="54">
        <v>-543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f>16069+388</f>
        <v>16457</v>
      </c>
      <c r="D28" s="54">
        <v>12329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-10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16158</v>
      </c>
      <c r="D32" s="55">
        <f>SUM(D22:D31)</f>
        <v>11776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-4890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-226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-791</v>
      </c>
      <c r="D39" s="54">
        <v>-558</v>
      </c>
      <c r="E39" s="130"/>
      <c r="F39" s="130"/>
    </row>
    <row r="40" spans="1:6" ht="12">
      <c r="A40" s="332" t="s">
        <v>443</v>
      </c>
      <c r="B40" s="333" t="s">
        <v>444</v>
      </c>
      <c r="C40" s="54">
        <v>-4265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-9946</v>
      </c>
      <c r="D42" s="55">
        <f>SUM(D34:D41)</f>
        <v>-785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-551</v>
      </c>
      <c r="D43" s="55">
        <f>D42+D32+D20</f>
        <v>4582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710</v>
      </c>
      <c r="D44" s="132">
        <v>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159</v>
      </c>
      <c r="D45" s="55">
        <f>D44+D43</f>
        <v>4630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96</v>
      </c>
      <c r="D46" s="56">
        <v>4630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63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866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C96" sqref="C96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7" t="str">
        <f>'справка №1-БАЛАНС'!E3</f>
        <v> Еларг Фонд за земеделска земя на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131404159</v>
      </c>
      <c r="N3" s="2"/>
    </row>
    <row r="4" spans="1:15" s="531" customFormat="1" ht="13.5" customHeight="1">
      <c r="A4" s="467" t="s">
        <v>460</v>
      </c>
      <c r="B4" s="597" t="str">
        <f>'справка №1-БАЛАНС'!E4</f>
        <v>консолидиран /междинен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1" t="str">
        <f>'справка №1-БАЛАНС'!E5</f>
        <v>Второ тримесечие на 2012 год.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59716</v>
      </c>
      <c r="D11" s="58">
        <f>'справка №1-БАЛАНС'!H19</f>
        <v>13453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46928</v>
      </c>
      <c r="J11" s="58">
        <f>'справка №1-БАЛАНС'!H29+'справка №1-БАЛАНС'!H32</f>
        <v>-9162</v>
      </c>
      <c r="K11" s="60"/>
      <c r="L11" s="344">
        <f>SUM(C11:K11)</f>
        <v>110935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59716</v>
      </c>
      <c r="D15" s="61">
        <f aca="true" t="shared" si="2" ref="D15:M15">D11+D12</f>
        <v>13453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46928</v>
      </c>
      <c r="J15" s="61">
        <f t="shared" si="2"/>
        <v>-9162</v>
      </c>
      <c r="K15" s="61">
        <f t="shared" si="2"/>
        <v>0</v>
      </c>
      <c r="L15" s="344">
        <f t="shared" si="1"/>
        <v>110935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486</v>
      </c>
      <c r="J16" s="345">
        <f>+'справка №1-БАЛАНС'!G32</f>
        <v>0</v>
      </c>
      <c r="K16" s="60"/>
      <c r="L16" s="344">
        <f t="shared" si="1"/>
        <v>486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-4307</v>
      </c>
      <c r="J17" s="62">
        <f>J18+J19</f>
        <v>0</v>
      </c>
      <c r="K17" s="62">
        <f t="shared" si="3"/>
        <v>0</v>
      </c>
      <c r="L17" s="344">
        <f t="shared" si="1"/>
        <v>-4307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-4307</v>
      </c>
      <c r="J18" s="60"/>
      <c r="K18" s="60"/>
      <c r="L18" s="344">
        <f t="shared" si="1"/>
        <v>-4307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59716</v>
      </c>
      <c r="D29" s="59">
        <f aca="true" t="shared" si="6" ref="D29:M29">D17+D20+D21+D24+D28+D27+D15+D16</f>
        <v>13453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43107</v>
      </c>
      <c r="J29" s="59">
        <f t="shared" si="6"/>
        <v>-9162</v>
      </c>
      <c r="K29" s="59">
        <f t="shared" si="6"/>
        <v>0</v>
      </c>
      <c r="L29" s="344">
        <f t="shared" si="1"/>
        <v>107114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59716</v>
      </c>
      <c r="D32" s="59">
        <f t="shared" si="7"/>
        <v>13453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43107</v>
      </c>
      <c r="J32" s="59">
        <f t="shared" si="7"/>
        <v>-9162</v>
      </c>
      <c r="K32" s="59">
        <f t="shared" si="7"/>
        <v>0</v>
      </c>
      <c r="L32" s="344">
        <f t="shared" si="1"/>
        <v>107114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858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6" t="s">
        <v>817</v>
      </c>
      <c r="E38" s="596"/>
      <c r="F38" s="596" t="s">
        <v>862</v>
      </c>
      <c r="G38" s="596"/>
      <c r="H38" s="596"/>
      <c r="I38" s="596"/>
      <c r="J38" s="15" t="s">
        <v>864</v>
      </c>
      <c r="K38" s="15"/>
      <c r="L38" s="596" t="s">
        <v>863</v>
      </c>
      <c r="M38" s="59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C96" sqref="C9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 Еларг Фонд за земеделска земя на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131404159</v>
      </c>
      <c r="P2" s="483"/>
      <c r="Q2" s="483"/>
      <c r="R2" s="525"/>
    </row>
    <row r="3" spans="1:18" ht="15">
      <c r="A3" s="602" t="s">
        <v>5</v>
      </c>
      <c r="B3" s="603"/>
      <c r="C3" s="605" t="str">
        <f>'справка №1-БАЛАНС'!E5</f>
        <v>Второ тримесечие на 2012 год.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6" t="s">
        <v>528</v>
      </c>
      <c r="R5" s="616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7"/>
      <c r="R6" s="61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575"/>
      <c r="D44" s="355"/>
      <c r="E44" s="355"/>
      <c r="F44" s="355"/>
      <c r="G44" s="351"/>
      <c r="H44" s="356" t="s">
        <v>607</v>
      </c>
      <c r="I44" s="356"/>
      <c r="J44" s="356"/>
      <c r="K44" s="613" t="s">
        <v>862</v>
      </c>
      <c r="L44" s="613"/>
      <c r="M44" s="613"/>
      <c r="N44" s="613"/>
      <c r="O44" s="614" t="s">
        <v>866</v>
      </c>
      <c r="P44" s="615"/>
      <c r="Q44" s="615"/>
      <c r="R44" s="615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zoomScalePageLayoutView="0" workbookViewId="0" topLeftCell="A73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608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383</v>
      </c>
      <c r="B3" s="624" t="str">
        <f>'справка №1-БАЛАНС'!E3</f>
        <v> Еларг Фонд за земеделска земя на АДСИЦ</v>
      </c>
      <c r="C3" s="625"/>
      <c r="D3" s="525" t="s">
        <v>2</v>
      </c>
      <c r="E3" s="107">
        <f>'справка №1-БАЛАНС'!H3</f>
        <v>131404159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Второ тримесечие на 2012 год.</v>
      </c>
      <c r="C4" s="623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13026</v>
      </c>
      <c r="D24" s="119">
        <f>SUM(D25:D27)</f>
        <v>13026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13026</v>
      </c>
      <c r="D27" s="108">
        <v>13026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4277</v>
      </c>
      <c r="D28" s="108">
        <v>4277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4</v>
      </c>
      <c r="D29" s="108">
        <v>4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180</v>
      </c>
      <c r="D38" s="105">
        <f>SUM(D39:D42)</f>
        <v>180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180</v>
      </c>
      <c r="D42" s="108">
        <v>180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17487</v>
      </c>
      <c r="D43" s="104">
        <f>D24+D28+D29+D31+D30+D32+D33+D38</f>
        <v>17487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17487</v>
      </c>
      <c r="D44" s="103">
        <f>D43+D21+D19+D9</f>
        <v>17487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86</v>
      </c>
      <c r="E71" s="105">
        <f>SUM(E72:E74)</f>
        <v>-86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0</v>
      </c>
      <c r="D72" s="108">
        <v>86</v>
      </c>
      <c r="E72" s="119">
        <f t="shared" si="1"/>
        <v>-86</v>
      </c>
      <c r="F72" s="110"/>
    </row>
    <row r="73" spans="1:6" ht="12">
      <c r="A73" s="396" t="s">
        <v>719</v>
      </c>
      <c r="B73" s="397" t="s">
        <v>720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>
        <v>0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9389</v>
      </c>
      <c r="D80" s="103">
        <f>SUM(D81:D84)</f>
        <v>9389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>
        <v>9389</v>
      </c>
      <c r="D82" s="108">
        <v>9389</v>
      </c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5269</v>
      </c>
      <c r="D85" s="104">
        <f>SUM(D86:D90)+D94</f>
        <v>4188</v>
      </c>
      <c r="E85" s="104">
        <f>SUM(E86:E90)+E94</f>
        <v>1081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73</v>
      </c>
      <c r="D87" s="108">
        <v>82</v>
      </c>
      <c r="E87" s="119">
        <f t="shared" si="1"/>
        <v>-9</v>
      </c>
      <c r="F87" s="108"/>
    </row>
    <row r="88" spans="1:6" ht="12">
      <c r="A88" s="396" t="s">
        <v>747</v>
      </c>
      <c r="B88" s="397" t="s">
        <v>748</v>
      </c>
      <c r="C88" s="108">
        <v>5158</v>
      </c>
      <c r="D88" s="108">
        <v>4027</v>
      </c>
      <c r="E88" s="119">
        <f t="shared" si="1"/>
        <v>1131</v>
      </c>
      <c r="F88" s="108"/>
    </row>
    <row r="89" spans="1:6" ht="12">
      <c r="A89" s="396" t="s">
        <v>749</v>
      </c>
      <c r="B89" s="397" t="s">
        <v>750</v>
      </c>
      <c r="C89" s="108">
        <v>22</v>
      </c>
      <c r="D89" s="108">
        <v>27</v>
      </c>
      <c r="E89" s="119">
        <f t="shared" si="1"/>
        <v>-5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14</v>
      </c>
      <c r="D90" s="103">
        <f>SUM(D91:D93)</f>
        <v>52</v>
      </c>
      <c r="E90" s="103">
        <f>SUM(E91:E93)</f>
        <v>-38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6</v>
      </c>
      <c r="D92" s="108">
        <v>17</v>
      </c>
      <c r="E92" s="119">
        <f t="shared" si="1"/>
        <v>-11</v>
      </c>
      <c r="F92" s="108"/>
    </row>
    <row r="93" spans="1:6" ht="12">
      <c r="A93" s="396" t="s">
        <v>665</v>
      </c>
      <c r="B93" s="397" t="s">
        <v>756</v>
      </c>
      <c r="C93" s="108">
        <v>8</v>
      </c>
      <c r="D93" s="108">
        <v>35</v>
      </c>
      <c r="E93" s="119">
        <f t="shared" si="1"/>
        <v>-27</v>
      </c>
      <c r="F93" s="108"/>
    </row>
    <row r="94" spans="1:6" ht="12">
      <c r="A94" s="396" t="s">
        <v>757</v>
      </c>
      <c r="B94" s="397" t="s">
        <v>758</v>
      </c>
      <c r="C94" s="108">
        <v>2</v>
      </c>
      <c r="D94" s="108"/>
      <c r="E94" s="119">
        <f t="shared" si="1"/>
        <v>2</v>
      </c>
      <c r="F94" s="108"/>
    </row>
    <row r="95" spans="1:6" ht="12">
      <c r="A95" s="396" t="s">
        <v>759</v>
      </c>
      <c r="B95" s="397" t="s">
        <v>760</v>
      </c>
      <c r="C95" s="108">
        <v>65</v>
      </c>
      <c r="D95" s="108">
        <v>55</v>
      </c>
      <c r="E95" s="119">
        <f t="shared" si="1"/>
        <v>10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14723</v>
      </c>
      <c r="D96" s="104">
        <f>D85+D80+D75+D71+D95</f>
        <v>13718</v>
      </c>
      <c r="E96" s="104">
        <f>E85+E80+E75+E71+E95</f>
        <v>1005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14723</v>
      </c>
      <c r="D97" s="104">
        <f>D96+D68+D66</f>
        <v>13718</v>
      </c>
      <c r="E97" s="104">
        <f>E96+E68+E66</f>
        <v>1005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>
        <v>13033</v>
      </c>
      <c r="E102" s="108"/>
      <c r="F102" s="125">
        <f>C102+D102-E102</f>
        <v>13033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13033</v>
      </c>
      <c r="E105" s="103">
        <f>SUM(E102:E104)</f>
        <v>0</v>
      </c>
      <c r="F105" s="103">
        <f>SUM(F102:F104)</f>
        <v>13033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779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871</v>
      </c>
      <c r="B109" s="619"/>
      <c r="C109" s="619" t="s">
        <v>861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866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C96" sqref="C96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6" t="str">
        <f>'справка №1-БАЛАНС'!E3</f>
        <v> Еларг Фонд за земеделска земя на АДСИЦ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131404159</v>
      </c>
    </row>
    <row r="5" spans="1:9" ht="15">
      <c r="A5" s="501" t="s">
        <v>5</v>
      </c>
      <c r="B5" s="627" t="str">
        <f>'справка №1-БАЛАНС'!E5</f>
        <v>Второ тримесечие на 2012 год.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19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871</v>
      </c>
      <c r="B30" s="629"/>
      <c r="C30" s="629"/>
      <c r="D30" s="459" t="s">
        <v>817</v>
      </c>
      <c r="E30" s="628" t="s">
        <v>862</v>
      </c>
      <c r="F30" s="628"/>
      <c r="G30" s="628"/>
      <c r="H30" s="420" t="s">
        <v>865</v>
      </c>
      <c r="I30" s="628" t="s">
        <v>863</v>
      </c>
      <c r="J30" s="62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C96" sqref="C9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3" t="str">
        <f>'справка №1-БАЛАНС'!E3</f>
        <v> Еларг Фонд за земеделска земя на АДСИЦ</v>
      </c>
      <c r="C5" s="633"/>
      <c r="D5" s="633"/>
      <c r="E5" s="569" t="s">
        <v>2</v>
      </c>
      <c r="F5" s="451">
        <f>'справка №1-БАЛАНС'!H3</f>
        <v>131404159</v>
      </c>
    </row>
    <row r="6" spans="1:13" ht="15" customHeight="1">
      <c r="A6" s="27" t="s">
        <v>820</v>
      </c>
      <c r="B6" s="634" t="str">
        <f>'справка №1-БАЛАНС'!E5</f>
        <v>Второ тримесечие на 2012 год.</v>
      </c>
      <c r="C6" s="634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 t="s">
        <v>860</v>
      </c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869</v>
      </c>
      <c r="B46" s="40"/>
      <c r="C46" s="441">
        <v>9173</v>
      </c>
      <c r="D46" s="441">
        <v>33.33</v>
      </c>
      <c r="E46" s="441"/>
      <c r="F46" s="443">
        <f>C46-E46</f>
        <v>9173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9173</v>
      </c>
      <c r="D61" s="429">
        <f>SUM(D46:D60)</f>
        <v>33.33</v>
      </c>
      <c r="E61" s="429">
        <f>SUM(E46:E60)</f>
        <v>0</v>
      </c>
      <c r="F61" s="442">
        <f>SUM(F46:F60)</f>
        <v>9173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838</v>
      </c>
      <c r="B79" s="39" t="s">
        <v>839</v>
      </c>
      <c r="C79" s="429">
        <f>C78+C61+C44+C27</f>
        <v>9173</v>
      </c>
      <c r="D79" s="429"/>
      <c r="E79" s="429">
        <f>E78+E61+E44+E27</f>
        <v>0</v>
      </c>
      <c r="F79" s="442">
        <f>F78+F61+F44+F27</f>
        <v>9173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5" t="s">
        <v>847</v>
      </c>
      <c r="D151" s="635"/>
      <c r="E151" s="635"/>
      <c r="F151" s="635"/>
    </row>
    <row r="152" spans="1:6" ht="12.75">
      <c r="A152" s="516"/>
      <c r="B152" s="517"/>
      <c r="C152" s="516"/>
      <c r="D152" s="516" t="s">
        <v>862</v>
      </c>
      <c r="E152" s="516"/>
      <c r="F152" s="516"/>
    </row>
    <row r="153" spans="1:6" ht="12.75">
      <c r="A153" s="516"/>
      <c r="B153" s="517"/>
      <c r="C153" s="635" t="s">
        <v>867</v>
      </c>
      <c r="D153" s="635"/>
      <c r="E153" s="635"/>
      <c r="F153" s="635"/>
    </row>
    <row r="154" spans="3:5" ht="12.75">
      <c r="C154" s="516"/>
      <c r="D154" s="508" t="s">
        <v>863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MIotova</cp:lastModifiedBy>
  <cp:lastPrinted>2012-08-22T13:12:50Z</cp:lastPrinted>
  <dcterms:created xsi:type="dcterms:W3CDTF">2000-06-29T12:02:40Z</dcterms:created>
  <dcterms:modified xsi:type="dcterms:W3CDTF">2012-08-29T13:33:34Z</dcterms:modified>
  <cp:category/>
  <cp:version/>
  <cp:contentType/>
  <cp:contentStatus/>
</cp:coreProperties>
</file>