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3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№1-БАЛАНС'!$A$1:$H$102</definedName>
    <definedName name="_xlnm.Print_Area" localSheetId="3">'справка №4-ОСК'!$A$1:$M$38</definedName>
    <definedName name="_xlnm.Print_Area" localSheetId="4">'справка №5'!$A$1:$S$46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<sst xmlns="http://schemas.openxmlformats.org/spreadsheetml/2006/main" count="1064" uniqueCount="877">
  <si>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</si>
  <si>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</si>
  <si>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</si>
  <si>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</si>
  <si>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</si>
  <si>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</si>
  <si>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</si>
  <si>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</si>
  <si>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</si>
  <si>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</si>
  <si>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</si>
  <si>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</si>
  <si>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</si>
  <si>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</si>
  <si>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</si>
  <si>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</si>
  <si>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</si>
  <si>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</si>
  <si>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</si>
  <si>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</si>
  <si>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</si>
  <si>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</si>
  <si>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</si>
  <si>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</si>
  <si>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</si>
  <si>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</si>
  <si>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</si>
  <si>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</si>
  <si>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</si>
  <si>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</si>
  <si>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</si>
  <si>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</si>
  <si>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</si>
  <si>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</si>
  <si>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</si>
  <si>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</si>
  <si>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</si>
  <si>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</si>
  <si>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</si>
  <si>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</si>
  <si>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</si>
  <si>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</si>
  <si>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</si>
  <si>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</si>
  <si>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</si>
  <si>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</si>
  <si>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</si>
  <si>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</si>
  <si>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</si>
  <si>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</si>
  <si>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</si>
  <si>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</si>
  <si>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</si>
  <si>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</si>
  <si>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</si>
  <si>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</si>
  <si>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</si>
  <si>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</si>
  <si>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</si>
  <si>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</si>
  <si>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</si>
  <si>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</si>
  <si>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</si>
  <si>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</si>
  <si>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</si>
  <si>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</si>
  <si>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</si>
  <si>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</si>
  <si>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</si>
  <si>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</si>
  <si>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</si>
  <si>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</si>
  <si>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</si>
  <si>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</si>
  <si>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</si>
  <si>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</si>
  <si>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</si>
  <si>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</si>
  <si>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</si>
  <si>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</si>
  <si>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</si>
  <si>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</si>
  <si>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</si>
  <si>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</si>
  <si>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</si>
  <si>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</si>
  <si>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</si>
  <si>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</si>
  <si>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</si>
  <si>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</si>
  <si>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</si>
  <si>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</si>
  <si>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</si>
  <si>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</si>
  <si>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</si>
  <si>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</si>
  <si>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</si>
  <si>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</si>
  <si>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</si>
  <si>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</si>
  <si>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</si>
  <si>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</si>
  <si>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</si>
  <si>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</si>
  <si>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</si>
  <si>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</si>
  <si>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</si>
  <si>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</si>
  <si>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</si>
  <si>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</si>
  <si>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</si>
  <si>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</si>
  <si>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</si>
  <si>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</si>
  <si>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</si>
  <si>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</si>
  <si>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</si>
  <si>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</si>
  <si>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</si>
  <si>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</si>
  <si>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</si>
  <si>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</si>
  <si>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</si>
  <si>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</si>
  <si>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</si>
  <si>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</si>
  <si>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</si>
  <si>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</si>
  <si>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</si>
  <si>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</si>
  <si>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</si>
  <si>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</si>
  <si>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</si>
  <si>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</si>
  <si>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</si>
  <si>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</si>
  <si>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</si>
  <si>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</si>
  <si>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</si>
  <si>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</si>
  <si>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</si>
  <si>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</si>
  <si>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</si>
  <si>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</si>
  <si>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</si>
  <si>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</si>
  <si>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</si>
  <si>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</si>
  <si>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</si>
  <si>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</si>
  <si>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</si>
  <si>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</si>
  <si>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</si>
  <si>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</si>
  <si>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</si>
  <si>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</si>
  <si>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</si>
  <si>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</si>
  <si>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</si>
  <si>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</si>
  <si>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</si>
  <si>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</si>
  <si>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</si>
  <si>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</si>
  <si>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</si>
  <si>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</si>
  <si>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</si>
  <si>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</si>
  <si>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</si>
  <si>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</si>
  <si>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</si>
  <si>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</si>
  <si>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</si>
  <si>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</si>
  <si>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</si>
  <si>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</si>
  <si>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</si>
  <si>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</si>
  <si>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</si>
  <si>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</si>
  <si>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</si>
  <si>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</si>
  <si>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</si>
  <si>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</si>
  <si>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</si>
  <si>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</si>
  <si>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</si>
  <si>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</si>
  <si>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</si>
  <si>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</si>
  <si>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</si>
  <si>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</si>
  <si>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</si>
  <si>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</si>
  <si>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</si>
  <si>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</si>
  <si>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</si>
  <si>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</si>
  <si>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</si>
  <si>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</si>
  <si>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</si>
  <si>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</si>
  <si>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</si>
  <si>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</si>
  <si>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</si>
  <si>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</si>
  <si>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</si>
  <si>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</si>
  <si>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</si>
  <si>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</si>
  <si>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</si>
  <si>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</si>
  <si>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</si>
  <si>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</si>
  <si>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</si>
  <si>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</si>
  <si>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</si>
  <si>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</si>
  <si>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</si>
  <si>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</si>
  <si>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</si>
  <si>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</si>
  <si>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</si>
  <si>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</si>
  <si>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</si>
  <si>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</si>
  <si>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</si>
  <si>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</si>
  <si>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</si>
  <si>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</si>
  <si>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</si>
  <si>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</si>
  <si>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</si>
  <si>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</si>
  <si>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</si>
  <si>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</si>
  <si>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</si>
  <si>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</si>
  <si>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</si>
  <si>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</si>
  <si>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</si>
  <si>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</si>
  <si>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</si>
  <si>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</si>
  <si>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</si>
  <si>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</si>
  <si>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</si>
  <si>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</si>
  <si>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</si>
  <si>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</si>
  <si>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</si>
  <si>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</si>
  <si>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</si>
  <si>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</si>
  <si>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</si>
  <si>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</si>
  <si>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</si>
  <si>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</si>
  <si>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</si>
  <si>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</si>
  <si>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</si>
  <si>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</si>
  <si>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</si>
  <si>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</si>
  <si>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</si>
  <si>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</si>
  <si>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</si>
  <si>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</si>
  <si>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</si>
  <si>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</si>
  <si>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</si>
  <si>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</si>
  <si>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</si>
  <si>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</si>
  <si>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</si>
  <si>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</si>
  <si>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</si>
  <si>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</si>
  <si>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</si>
  <si>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</si>
  <si>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</si>
  <si>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</si>
  <si>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</si>
  <si>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</si>
  <si>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</si>
  <si>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</si>
  <si>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</si>
  <si>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</si>
  <si>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</si>
  <si>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</si>
  <si>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</si>
  <si>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</si>
  <si>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</si>
  <si>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</si>
  <si>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</si>
  <si>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</si>
  <si>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</si>
  <si>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</si>
  <si>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</si>
  <si>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</si>
  <si>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</si>
  <si>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</si>
  <si>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</si>
  <si>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</si>
  <si>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</si>
  <si>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</si>
  <si>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</si>
  <si>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</si>
  <si>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</si>
  <si>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</si>
  <si>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</si>
  <si>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</si>
  <si>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</si>
  <si>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</si>
  <si>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</si>
  <si>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</si>
  <si>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</si>
  <si>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</si>
  <si>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</si>
  <si>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</si>
  <si>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</si>
  <si>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</si>
  <si>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</si>
  <si>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</si>
  <si>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</si>
  <si>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</si>
  <si>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</si>
  <si>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</si>
  <si>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</si>
  <si>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</si>
  <si>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</si>
  <si>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</si>
  <si>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</si>
  <si>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</si>
  <si>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</si>
  <si>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</si>
  <si>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</si>
  <si>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</si>
  <si>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</si>
  <si>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</si>
  <si>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</si>
  <si>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</si>
  <si>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</si>
  <si>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</si>
  <si>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</si>
  <si>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</si>
  <si>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</si>
  <si>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</si>
  <si>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</si>
  <si>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</si>
  <si>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</si>
  <si>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</si>
  <si>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</si>
  <si>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</si>
  <si>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</si>
  <si>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</si>
  <si>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</si>
  <si>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</si>
  <si>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</si>
  <si>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</si>
  <si>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</si>
  <si>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</si>
  <si>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</si>
  <si>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</si>
  <si>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</si>
  <si>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</si>
  <si>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</si>
  <si>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</si>
  <si>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</si>
  <si>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</si>
  <si>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</si>
  <si>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</si>
  <si>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</si>
  <si>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</si>
  <si>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</si>
  <si>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</si>
  <si>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</si>
  <si>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</si>
  <si>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</si>
  <si>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</si>
  <si>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</si>
  <si>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</si>
  <si>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</si>
  <si>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</si>
  <si>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</si>
  <si>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</si>
  <si>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</si>
  <si>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</si>
  <si>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</si>
  <si>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</si>
  <si>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</si>
  <si>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</si>
  <si>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</si>
  <si>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</si>
  <si>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</si>
  <si>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</si>
  <si>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</si>
  <si>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</si>
  <si>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</si>
  <si>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</si>
  <si>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</si>
  <si>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</si>
  <si>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</si>
  <si>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</si>
  <si>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</si>
  <si>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</si>
  <si>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</si>
  <si>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</si>
  <si>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</si>
  <si>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</si>
  <si>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</si>
  <si>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</si>
  <si>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</si>
  <si>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</si>
  <si>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</si>
  <si>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</si>
  <si>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</si>
  <si>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</si>
  <si>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</si>
  <si>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</si>
  <si>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</si>
  <si>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</si>
  <si>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</si>
  <si>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</si>
  <si>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</si>
  <si>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</si>
  <si>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</si>
  <si>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</si>
  <si>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</si>
  <si>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</si>
  <si>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</si>
  <si>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</si>
  <si>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</si>
  <si>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</si>
  <si>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</si>
  <si>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</si>
  <si>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</si>
  <si>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</si>
  <si>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</si>
  <si>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</si>
  <si>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</si>
  <si>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</si>
  <si>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</si>
  <si>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</si>
  <si>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</si>
  <si>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</si>
  <si>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</si>
  <si>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</si>
  <si>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</si>
  <si>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</si>
  <si>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</si>
  <si>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</si>
  <si>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</si>
  <si>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</si>
  <si>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</si>
  <si>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</si>
  <si>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</si>
  <si>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</si>
  <si>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</si>
  <si>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</si>
  <si>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</si>
  <si>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</si>
  <si>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</si>
  <si>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</si>
  <si>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</si>
  <si>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</si>
  <si>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</si>
  <si>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</si>
  <si>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</si>
  <si>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</si>
  <si>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</si>
  <si>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</si>
  <si>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</si>
  <si>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</si>
  <si>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</si>
  <si>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</si>
  <si>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</si>
  <si>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</si>
  <si>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</si>
  <si>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</si>
  <si>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</si>
  <si>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</si>
  <si>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</si>
  <si>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</si>
  <si>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</si>
  <si>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</si>
  <si>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</si>
  <si>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</si>
  <si>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</si>
  <si>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</si>
  <si>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</si>
  <si>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</si>
  <si>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</si>
  <si>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</si>
  <si>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</si>
  <si>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</si>
  <si>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</si>
  <si>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</si>
  <si>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</si>
  <si>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</si>
  <si>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</si>
  <si>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</si>
  <si>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</si>
  <si>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</si>
  <si>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</si>
  <si>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</si>
  <si>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</si>
  <si>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</si>
  <si>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</si>
  <si>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</si>
  <si>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</si>
  <si>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</si>
  <si>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</si>
  <si>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</si>
  <si>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</si>
  <si>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</si>
  <si>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</si>
  <si>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</si>
  <si>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</si>
  <si>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</si>
  <si>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</si>
  <si>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</si>
  <si>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</si>
  <si>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</si>
  <si>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</si>
  <si>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</si>
  <si>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</si>
  <si>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</si>
  <si>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</si>
  <si>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</si>
  <si>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</si>
  <si>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</si>
  <si>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</si>
  <si>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</si>
  <si>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</si>
  <si>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</si>
  <si>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</si>
  <si>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</si>
  <si>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</si>
  <si>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</si>
  <si>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</si>
  <si>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</si>
  <si>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</si>
  <si>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</si>
  <si>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</si>
  <si>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</si>
  <si>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</si>
  <si>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</si>
  <si>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</si>
  <si>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</si>
  <si>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</si>
  <si>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</si>
  <si>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</si>
  <si>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</si>
  <si>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</si>
  <si>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</si>
  <si>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</si>
  <si>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</si>
  <si>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</si>
  <si>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</si>
  <si>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</si>
  <si>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</si>
  <si>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</si>
  <si>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</si>
  <si>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</si>
  <si>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</si>
  <si>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</si>
  <si>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</si>
  <si>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</si>
  <si>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</si>
  <si>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</si>
  <si>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</si>
  <si>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</si>
  <si>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</si>
  <si>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</si>
  <si>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</si>
  <si>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</si>
  <si>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</si>
  <si>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</si>
  <si>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</si>
  <si>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</si>
  <si>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</si>
  <si>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</si>
  <si>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</si>
  <si>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</si>
  <si>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</si>
  <si>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</si>
  <si>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</si>
  <si>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</si>
  <si>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</si>
  <si>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</si>
  <si>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</si>
  <si>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</si>
  <si>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</si>
  <si>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</si>
  <si>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</si>
  <si>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</si>
  <si>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</si>
  <si>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</si>
  <si>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</si>
  <si>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</si>
  <si>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</si>
  <si>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</si>
  <si>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</si>
  <si>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</si>
  <si>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</si>
  <si>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</si>
  <si>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</si>
  <si>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</si>
  <si>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</si>
  <si>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</si>
  <si>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</si>
  <si>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</si>
  <si>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</si>
  <si>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</si>
  <si>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</si>
  <si>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</si>
  <si>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</si>
  <si>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</si>
  <si>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</si>
  <si>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</si>
  <si>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</si>
  <si>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</si>
  <si>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</si>
  <si>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</si>
  <si>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</si>
  <si>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</si>
  <si>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</si>
  <si>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</si>
  <si>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</si>
  <si>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</si>
  <si>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</si>
  <si>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</si>
  <si>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</si>
  <si>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</si>
  <si>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</si>
  <si>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</si>
  <si>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</si>
  <si>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</si>
  <si>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</si>
  <si>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</si>
  <si>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</si>
  <si>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</si>
  <si>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</si>
  <si>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</si>
  <si>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</si>
  <si>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</si>
  <si>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</si>
  <si>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</si>
  <si>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</si>
  <si>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</si>
  <si>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</si>
  <si>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</si>
  <si>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</si>
  <si>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</si>
  <si>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</si>
  <si>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</si>
  <si>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</si>
  <si>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</si>
  <si>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</si>
  <si>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</si>
  <si>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</si>
  <si>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</si>
  <si>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</si>
  <si>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</si>
  <si>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</si>
  <si>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</si>
  <si>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</si>
  <si>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</si>
  <si>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</si>
  <si>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</si>
  <si>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</si>
  <si>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</si>
  <si>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</si>
  <si>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</si>
  <si>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</si>
  <si>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</si>
  <si>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</si>
  <si>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</si>
  <si>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</si>
  <si>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</si>
  <si>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</si>
  <si>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</si>
  <si>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</si>
  <si>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</si>
  <si>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</si>
  <si>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</si>
  <si>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</si>
  <si>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</si>
  <si>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</si>
  <si>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</si>
  <si>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</si>
  <si>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</si>
  <si>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</si>
  <si>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</si>
  <si>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</si>
  <si>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</si>
  <si>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</si>
  <si>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</si>
  <si>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</si>
  <si>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</si>
  <si>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</si>
  <si>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</si>
  <si>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</si>
  <si>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</si>
  <si>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</si>
  <si>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</si>
  <si>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</si>
  <si>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</si>
  <si>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</si>
  <si>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</si>
  <si>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</si>
  <si>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</si>
  <si>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</si>
  <si>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</si>
  <si>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</si>
  <si>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</si>
  <si>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</si>
  <si>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</si>
  <si>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</si>
  <si>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</si>
  <si>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</si>
  <si>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</si>
  <si>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</si>
  <si>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</si>
  <si>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</si>
  <si>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</si>
  <si>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</si>
  <si>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</si>
  <si>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</si>
  <si>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</si>
  <si>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</si>
  <si>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</si>
  <si>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</si>
  <si>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</si>
  <si>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</si>
  <si>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</si>
  <si>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</si>
  <si>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</si>
  <si>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</si>
  <si>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</si>
  <si>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</si>
  <si>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</si>
  <si>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</si>
  <si>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</si>
  <si>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</si>
  <si>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</si>
  <si>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</si>
  <si>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</si>
  <si>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</si>
  <si>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</si>
  <si>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</si>
  <si>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</si>
  <si>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</si>
  <si>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</si>
  <si>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</si>
  <si>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</si>
  <si>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</si>
  <si>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</si>
  <si>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</si>
  <si>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</si>
  <si>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</si>
  <si>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</si>
  <si>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</si>
  <si>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</si>
  <si>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</si>
  <si>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</si>
  <si>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</si>
  <si>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</si>
  <si>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</si>
  <si>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</si>
  <si>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</si>
  <si>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</si>
  <si>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</si>
  <si>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</si>
  <si>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</si>
  <si>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</si>
  <si>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</si>
  <si>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</si>
  <si>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</si>
  <si>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</si>
  <si>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</si>
  <si>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</si>
  <si>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</si>
  <si>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</si>
  <si>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</si>
  <si>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</si>
  <si>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</si>
  <si>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</si>
  <si>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</si>
  <si>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</si>
  <si>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</si>
  <si>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</si>
  <si>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</si>
  <si>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</si>
  <si>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</si>
  <si>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</si>
  <si>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</si>
  <si>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</si>
  <si>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</si>
  <si>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</si>
  <si>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</si>
  <si>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</si>
  <si>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</si>
  <si>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</si>
  <si>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</si>
  <si>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</si>
  <si>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</si>
  <si>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</si>
  <si>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</si>
  <si>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</si>
  <si>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</si>
  <si>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</si>
  <si>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</si>
  <si>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</si>
  <si>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</si>
  <si>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</si>
  <si>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</si>
  <si>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</si>
  <si>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</si>
  <si>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</si>
  <si>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</si>
  <si>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</si>
  <si>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</si>
  <si>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</si>
  <si>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</si>
  <si>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</si>
  <si>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</si>
  <si>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</si>
  <si>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</si>
  <si>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</si>
  <si>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</si>
  <si>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</si>
  <si>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</si>
  <si>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</si>
  <si>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</si>
  <si>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</si>
  <si>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</si>
  <si>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</si>
  <si>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</si>
  <si>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</si>
  <si>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</si>
  <si>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</si>
  <si>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</si>
  <si>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</si>
  <si>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</si>
  <si>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</si>
  <si>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</si>
  <si>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</si>
  <si>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</si>
  <si>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</si>
  <si>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</si>
  <si>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</si>
  <si>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</si>
  <si>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</si>
  <si>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</si>
  <si>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ТОДОРОВ АД</t>
  </si>
  <si>
    <t>неконсолидиран</t>
  </si>
  <si>
    <t>Съставител: Николай Колев</t>
  </si>
  <si>
    <t>Ръководител: Иван Тодоров</t>
  </si>
  <si>
    <t>1.ДЗЗД ФОНД ГАЛЕРИЯ ЗА БЪЛГАРСКИТЕ ТАЛАНТИ</t>
  </si>
  <si>
    <t xml:space="preserve">Съставител:    </t>
  </si>
  <si>
    <t>Николай Колев</t>
  </si>
  <si>
    <t>Иван Тодоров</t>
  </si>
  <si>
    <t xml:space="preserve"> Ръководител:</t>
  </si>
  <si>
    <t xml:space="preserve">                                    Съставител:                         </t>
  </si>
  <si>
    <t>И.Тодоров</t>
  </si>
  <si>
    <t>Н.Колев</t>
  </si>
  <si>
    <t>01.01.2008-31.12.2008</t>
  </si>
  <si>
    <t>1. ТОДОРОВ - АГРО ЕООД</t>
  </si>
  <si>
    <t>2.ВИНОПОЛИ ЕООД</t>
  </si>
  <si>
    <t>1.ТОДОРОВ ПРОПЪРТИ МЕНИДЖМЪНТ ООД</t>
  </si>
  <si>
    <t>Дата на съставяне: 20.03.2009 г.</t>
  </si>
  <si>
    <t xml:space="preserve">Дата на съставяне: 20.03.2009 г.                              </t>
  </si>
  <si>
    <t xml:space="preserve">Дата  на съставяне: 20.03.2009                                                                                                                                </t>
  </si>
  <si>
    <t xml:space="preserve">Дата на съставяне: 20.03.2009                         </t>
  </si>
  <si>
    <t>Дата на съставяне: 20.03.2009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</si>
</sst>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showGridLines="0" tabSelected="1" zoomScale="75" zoomScaleNormal="75" workbookViewId="0" topLeftCell="A1">
      <selection activeCell="E60" sqref="E60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130078447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868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167</v>
      </c>
      <c r="D11" s="205">
        <v>167</v>
      </c>
      <c r="E11" s="293" t="s">
        <v>22</v>
      </c>
      <c r="F11" s="298" t="s">
        <v>23</v>
      </c>
      <c r="G11" s="206">
        <v>3400</v>
      </c>
      <c r="H11" s="206">
        <v>3400</v>
      </c>
    </row>
    <row r="12" spans="1:8" ht="15">
      <c r="A12" s="291" t="s">
        <v>24</v>
      </c>
      <c r="B12" s="297" t="s">
        <v>25</v>
      </c>
      <c r="C12" s="205">
        <v>817</v>
      </c>
      <c r="D12" s="205">
        <v>826</v>
      </c>
      <c r="E12" s="293" t="s">
        <v>26</v>
      </c>
      <c r="F12" s="298" t="s">
        <v>27</v>
      </c>
      <c r="G12" s="207">
        <v>3400</v>
      </c>
      <c r="H12" s="207">
        <v>3400</v>
      </c>
    </row>
    <row r="13" spans="1:8" ht="15">
      <c r="A13" s="291" t="s">
        <v>28</v>
      </c>
      <c r="B13" s="297" t="s">
        <v>29</v>
      </c>
      <c r="C13" s="205">
        <v>700</v>
      </c>
      <c r="D13" s="205">
        <v>894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105</v>
      </c>
      <c r="D14" s="205">
        <v>185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164</v>
      </c>
      <c r="D15" s="205">
        <v>322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19</v>
      </c>
      <c r="D16" s="205">
        <v>160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1</v>
      </c>
      <c r="D17" s="205">
        <v>5</v>
      </c>
      <c r="E17" s="299" t="s">
        <v>46</v>
      </c>
      <c r="F17" s="301" t="s">
        <v>47</v>
      </c>
      <c r="G17" s="208">
        <f>G11+G14+G15+G16</f>
        <v>3400</v>
      </c>
      <c r="H17" s="208">
        <f>H11+H14+H15+H16</f>
        <v>3400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31</v>
      </c>
      <c r="D18" s="205">
        <v>16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2004</v>
      </c>
      <c r="D19" s="209">
        <f>SUM(D11:D18)</f>
        <v>2575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>
        <v>293</v>
      </c>
      <c r="D20" s="205">
        <v>3058</v>
      </c>
      <c r="E20" s="293" t="s">
        <v>57</v>
      </c>
      <c r="F20" s="298" t="s">
        <v>58</v>
      </c>
      <c r="G20" s="212">
        <v>347</v>
      </c>
      <c r="H20" s="212">
        <v>821</v>
      </c>
    </row>
    <row r="21" spans="1:18" ht="15">
      <c r="A21" s="291" t="s">
        <v>59</v>
      </c>
      <c r="B21" s="306" t="s">
        <v>60</v>
      </c>
      <c r="C21" s="205">
        <v>650</v>
      </c>
      <c r="D21" s="205">
        <v>650</v>
      </c>
      <c r="E21" s="307" t="s">
        <v>61</v>
      </c>
      <c r="F21" s="298" t="s">
        <v>62</v>
      </c>
      <c r="G21" s="210">
        <f>SUM(G22:G24)</f>
        <v>498</v>
      </c>
      <c r="H21" s="210">
        <f>SUM(H22:H24)</f>
        <v>250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>
        <v>21</v>
      </c>
      <c r="D23" s="205">
        <v>18</v>
      </c>
      <c r="E23" s="309" t="s">
        <v>68</v>
      </c>
      <c r="F23" s="298" t="s">
        <v>69</v>
      </c>
      <c r="G23" s="206">
        <v>498</v>
      </c>
      <c r="H23" s="206">
        <v>250</v>
      </c>
      <c r="M23" s="211"/>
    </row>
    <row r="24" spans="1:8" ht="15">
      <c r="A24" s="291" t="s">
        <v>70</v>
      </c>
      <c r="B24" s="297" t="s">
        <v>71</v>
      </c>
      <c r="C24" s="205">
        <v>0</v>
      </c>
      <c r="D24" s="205">
        <v>10</v>
      </c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845</v>
      </c>
      <c r="H25" s="208">
        <f>H19+H20+H21</f>
        <v>1071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14</v>
      </c>
      <c r="D26" s="205">
        <v>14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35</v>
      </c>
      <c r="D27" s="209">
        <f>SUM(D23:D26)</f>
        <v>42</v>
      </c>
      <c r="E27" s="309" t="s">
        <v>83</v>
      </c>
      <c r="F27" s="298" t="s">
        <v>84</v>
      </c>
      <c r="G27" s="208">
        <f>SUM(G28:G30)</f>
        <v>509</v>
      </c>
      <c r="H27" s="208">
        <f>SUM(H28:H30)</f>
        <v>7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509</v>
      </c>
      <c r="H28" s="206">
        <v>7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>
        <v>280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-101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408</v>
      </c>
      <c r="H33" s="208">
        <f>H27+H31+H32</f>
        <v>287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285</v>
      </c>
      <c r="D34" s="209">
        <f>SUM(D35:D38)</f>
        <v>236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>
        <v>277</v>
      </c>
      <c r="D35" s="205">
        <v>236</v>
      </c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4653</v>
      </c>
      <c r="H36" s="208">
        <f>H25+H17+H33</f>
        <v>4758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>
        <v>8</v>
      </c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>
        <v>1929</v>
      </c>
    </row>
    <row r="45" spans="1:15" ht="15">
      <c r="A45" s="291" t="s">
        <v>136</v>
      </c>
      <c r="B45" s="305" t="s">
        <v>137</v>
      </c>
      <c r="C45" s="209">
        <f>C34+C39+C44</f>
        <v>285</v>
      </c>
      <c r="D45" s="209">
        <f>D34+D39+D44</f>
        <v>236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66</v>
      </c>
      <c r="H48" s="206">
        <v>71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66</v>
      </c>
      <c r="H49" s="208">
        <f>SUM(H43:H48)</f>
        <v>2000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97</v>
      </c>
      <c r="H53" s="206">
        <v>137</v>
      </c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>
        <v>127</v>
      </c>
      <c r="H54" s="206">
        <v>129</v>
      </c>
    </row>
    <row r="55" spans="1:18" ht="25.5">
      <c r="A55" s="325" t="s">
        <v>170</v>
      </c>
      <c r="B55" s="326" t="s">
        <v>171</v>
      </c>
      <c r="C55" s="209">
        <f>C19+C20+C21+C27+C32+C45+C51+C53+C54</f>
        <v>3267</v>
      </c>
      <c r="D55" s="209">
        <f>D19+D20+D21+D27+D32+D45+D51+D53+D54</f>
        <v>6561</v>
      </c>
      <c r="E55" s="293" t="s">
        <v>172</v>
      </c>
      <c r="F55" s="317" t="s">
        <v>173</v>
      </c>
      <c r="G55" s="208">
        <f>G49+G51+G52+G53+G54</f>
        <v>290</v>
      </c>
      <c r="H55" s="208">
        <f>H49+H51+H52+H53+H54</f>
        <v>2266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230</v>
      </c>
      <c r="D58" s="205">
        <v>231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177</v>
      </c>
      <c r="D59" s="205">
        <v>248</v>
      </c>
      <c r="E59" s="307" t="s">
        <v>181</v>
      </c>
      <c r="F59" s="298" t="s">
        <v>182</v>
      </c>
      <c r="G59" s="206">
        <v>737</v>
      </c>
      <c r="H59" s="206">
        <v>832</v>
      </c>
      <c r="M59" s="211"/>
    </row>
    <row r="60" spans="1:8" ht="15">
      <c r="A60" s="291" t="s">
        <v>183</v>
      </c>
      <c r="B60" s="297" t="s">
        <v>184</v>
      </c>
      <c r="C60" s="205">
        <v>31</v>
      </c>
      <c r="D60" s="205">
        <v>53</v>
      </c>
      <c r="E60" s="293" t="s">
        <v>185</v>
      </c>
      <c r="F60" s="298" t="s">
        <v>186</v>
      </c>
      <c r="G60" s="206">
        <v>38</v>
      </c>
      <c r="H60" s="206">
        <v>371</v>
      </c>
    </row>
    <row r="61" spans="1:18" ht="15">
      <c r="A61" s="291" t="s">
        <v>187</v>
      </c>
      <c r="B61" s="300" t="s">
        <v>188</v>
      </c>
      <c r="C61" s="205">
        <v>1069</v>
      </c>
      <c r="D61" s="205">
        <v>1088</v>
      </c>
      <c r="E61" s="299" t="s">
        <v>189</v>
      </c>
      <c r="F61" s="328" t="s">
        <v>190</v>
      </c>
      <c r="G61" s="208">
        <f>SUM(G62:G68)</f>
        <v>436</v>
      </c>
      <c r="H61" s="208">
        <f>SUM(H62:H68)</f>
        <v>683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>
        <v>48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1507</v>
      </c>
      <c r="D64" s="209">
        <f>SUM(D58:D63)</f>
        <v>1620</v>
      </c>
      <c r="E64" s="293" t="s">
        <v>200</v>
      </c>
      <c r="F64" s="298" t="s">
        <v>201</v>
      </c>
      <c r="G64" s="206">
        <v>350</v>
      </c>
      <c r="H64" s="206">
        <v>473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>
        <v>12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15</v>
      </c>
      <c r="H66" s="206">
        <v>23</v>
      </c>
    </row>
    <row r="67" spans="1:8" ht="15">
      <c r="A67" s="291" t="s">
        <v>207</v>
      </c>
      <c r="B67" s="297" t="s">
        <v>208</v>
      </c>
      <c r="C67" s="205">
        <v>1172</v>
      </c>
      <c r="D67" s="205">
        <v>63</v>
      </c>
      <c r="E67" s="293" t="s">
        <v>209</v>
      </c>
      <c r="F67" s="298" t="s">
        <v>210</v>
      </c>
      <c r="G67" s="206">
        <v>6</v>
      </c>
      <c r="H67" s="206">
        <v>7</v>
      </c>
    </row>
    <row r="68" spans="1:8" ht="15">
      <c r="A68" s="291" t="s">
        <v>211</v>
      </c>
      <c r="B68" s="297" t="s">
        <v>212</v>
      </c>
      <c r="C68" s="205">
        <v>20</v>
      </c>
      <c r="D68" s="205">
        <v>515</v>
      </c>
      <c r="E68" s="293" t="s">
        <v>213</v>
      </c>
      <c r="F68" s="298" t="s">
        <v>214</v>
      </c>
      <c r="G68" s="206">
        <v>65</v>
      </c>
      <c r="H68" s="206">
        <v>120</v>
      </c>
    </row>
    <row r="69" spans="1:8" ht="15">
      <c r="A69" s="291" t="s">
        <v>215</v>
      </c>
      <c r="B69" s="297" t="s">
        <v>216</v>
      </c>
      <c r="C69" s="205">
        <v>114</v>
      </c>
      <c r="D69" s="205">
        <v>129</v>
      </c>
      <c r="E69" s="307" t="s">
        <v>78</v>
      </c>
      <c r="F69" s="298" t="s">
        <v>217</v>
      </c>
      <c r="G69" s="206">
        <v>8</v>
      </c>
      <c r="H69" s="206">
        <v>8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1219</v>
      </c>
      <c r="H71" s="215">
        <f>H59+H60+H61+H69+H70</f>
        <v>1894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>
        <v>1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1</v>
      </c>
      <c r="D74" s="205">
        <v>6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1307</v>
      </c>
      <c r="D75" s="209">
        <f>SUM(D67:D74)</f>
        <v>714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>
        <v>2</v>
      </c>
      <c r="H76" s="206">
        <v>2</v>
      </c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1221</v>
      </c>
      <c r="H79" s="216">
        <f>H71+H74+H75+H76</f>
        <v>1896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69</v>
      </c>
      <c r="D87" s="205">
        <v>2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</v>
      </c>
      <c r="D88" s="205">
        <v>5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3</v>
      </c>
      <c r="D89" s="205">
        <v>4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73</v>
      </c>
      <c r="D91" s="209">
        <f>SUM(D87:D90)</f>
        <v>11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10</v>
      </c>
      <c r="D92" s="205">
        <v>14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2897</v>
      </c>
      <c r="D93" s="209">
        <f>D64+D75+D84+D91+D92</f>
        <v>2359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6164</v>
      </c>
      <c r="D94" s="218">
        <f>D93+D55</f>
        <v>8920</v>
      </c>
      <c r="E94" s="558" t="s">
        <v>270</v>
      </c>
      <c r="F94" s="345" t="s">
        <v>271</v>
      </c>
      <c r="G94" s="219">
        <f>G36+G39+G55+G79</f>
        <v>6164</v>
      </c>
      <c r="H94" s="219">
        <f>H36+H39+H55+H79</f>
        <v>8920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872</v>
      </c>
      <c r="B98" s="539"/>
      <c r="C98" s="601" t="s">
        <v>858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859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968503937007874" right="0.1968503937007874" top="0.1968503937007874" bottom="0.1968503937007874" header="0.15748031496062992" footer="0.15748031496062992"/>
  <pageSetup fitToHeight="1000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showGridLines="0" workbookViewId="0" topLeftCell="A1">
      <selection activeCell="C37" sqref="C37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ТОДОРОВ АД</v>
      </c>
      <c r="F2" s="598" t="s">
        <v>2</v>
      </c>
      <c r="G2" s="598"/>
      <c r="H2" s="353">
        <f>'справка №1-БАЛАНС'!H3</f>
        <v>130078447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01.01.2008-31.12.2008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961</v>
      </c>
      <c r="D9" s="79">
        <v>1176</v>
      </c>
      <c r="E9" s="363" t="s">
        <v>283</v>
      </c>
      <c r="F9" s="365" t="s">
        <v>284</v>
      </c>
      <c r="G9" s="87">
        <v>1948</v>
      </c>
      <c r="H9" s="87">
        <v>2558</v>
      </c>
    </row>
    <row r="10" spans="1:8" ht="12">
      <c r="A10" s="363" t="s">
        <v>285</v>
      </c>
      <c r="B10" s="364" t="s">
        <v>286</v>
      </c>
      <c r="C10" s="79">
        <v>327</v>
      </c>
      <c r="D10" s="79">
        <v>416</v>
      </c>
      <c r="E10" s="363" t="s">
        <v>287</v>
      </c>
      <c r="F10" s="365" t="s">
        <v>288</v>
      </c>
      <c r="G10" s="87">
        <v>9</v>
      </c>
      <c r="H10" s="87">
        <v>35</v>
      </c>
    </row>
    <row r="11" spans="1:8" ht="12">
      <c r="A11" s="363" t="s">
        <v>289</v>
      </c>
      <c r="B11" s="364" t="s">
        <v>290</v>
      </c>
      <c r="C11" s="79">
        <v>238</v>
      </c>
      <c r="D11" s="79">
        <v>252</v>
      </c>
      <c r="E11" s="366" t="s">
        <v>291</v>
      </c>
      <c r="F11" s="365" t="s">
        <v>292</v>
      </c>
      <c r="G11" s="87">
        <v>144</v>
      </c>
      <c r="H11" s="87">
        <v>95</v>
      </c>
    </row>
    <row r="12" spans="1:8" ht="12">
      <c r="A12" s="363" t="s">
        <v>293</v>
      </c>
      <c r="B12" s="364" t="s">
        <v>294</v>
      </c>
      <c r="C12" s="79">
        <v>247</v>
      </c>
      <c r="D12" s="79">
        <v>285</v>
      </c>
      <c r="E12" s="366" t="s">
        <v>78</v>
      </c>
      <c r="F12" s="365" t="s">
        <v>295</v>
      </c>
      <c r="G12" s="87">
        <v>3157</v>
      </c>
      <c r="H12" s="87">
        <v>137</v>
      </c>
    </row>
    <row r="13" spans="1:18" ht="12">
      <c r="A13" s="363" t="s">
        <v>296</v>
      </c>
      <c r="B13" s="364" t="s">
        <v>297</v>
      </c>
      <c r="C13" s="79">
        <v>44</v>
      </c>
      <c r="D13" s="79">
        <v>53</v>
      </c>
      <c r="E13" s="367" t="s">
        <v>51</v>
      </c>
      <c r="F13" s="368" t="s">
        <v>298</v>
      </c>
      <c r="G13" s="88">
        <f>SUM(G9:G12)</f>
        <v>5258</v>
      </c>
      <c r="H13" s="88">
        <f>SUM(H9:H12)</f>
        <v>2825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3081</v>
      </c>
      <c r="D14" s="79">
        <v>40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52</v>
      </c>
      <c r="D15" s="80">
        <v>-238</v>
      </c>
      <c r="E15" s="361" t="s">
        <v>303</v>
      </c>
      <c r="F15" s="370" t="s">
        <v>304</v>
      </c>
      <c r="G15" s="87">
        <v>9</v>
      </c>
      <c r="H15" s="87">
        <v>1</v>
      </c>
    </row>
    <row r="16" spans="1:8" ht="12">
      <c r="A16" s="363" t="s">
        <v>305</v>
      </c>
      <c r="B16" s="364" t="s">
        <v>306</v>
      </c>
      <c r="C16" s="80">
        <v>149</v>
      </c>
      <c r="D16" s="80">
        <v>141</v>
      </c>
      <c r="E16" s="363" t="s">
        <v>307</v>
      </c>
      <c r="F16" s="369" t="s">
        <v>308</v>
      </c>
      <c r="G16" s="89">
        <v>9</v>
      </c>
      <c r="H16" s="89">
        <v>1</v>
      </c>
    </row>
    <row r="17" spans="1:8" ht="12">
      <c r="A17" s="371" t="s">
        <v>309</v>
      </c>
      <c r="B17" s="364" t="s">
        <v>310</v>
      </c>
      <c r="C17" s="81"/>
      <c r="D17" s="81">
        <v>51</v>
      </c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5099</v>
      </c>
      <c r="D19" s="82">
        <f>SUM(D9:D15)+D16</f>
        <v>2125</v>
      </c>
      <c r="E19" s="373" t="s">
        <v>315</v>
      </c>
      <c r="F19" s="369" t="s">
        <v>316</v>
      </c>
      <c r="G19" s="87"/>
      <c r="H19" s="87">
        <v>5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276</v>
      </c>
      <c r="D22" s="79">
        <v>326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5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7</v>
      </c>
      <c r="D25" s="79">
        <v>8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283</v>
      </c>
      <c r="D26" s="82">
        <f>SUM(D22:D25)</f>
        <v>334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5382</v>
      </c>
      <c r="D28" s="83">
        <f>D26+D19</f>
        <v>2459</v>
      </c>
      <c r="E28" s="174" t="s">
        <v>337</v>
      </c>
      <c r="F28" s="370" t="s">
        <v>338</v>
      </c>
      <c r="G28" s="88">
        <f>G13+G15+G24</f>
        <v>5267</v>
      </c>
      <c r="H28" s="88">
        <f>H13+H15+H24</f>
        <v>2831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372</v>
      </c>
      <c r="E30" s="174" t="s">
        <v>341</v>
      </c>
      <c r="F30" s="370" t="s">
        <v>342</v>
      </c>
      <c r="G30" s="90">
        <f>IF((C28-G28)&gt;0,C28-G28,0)</f>
        <v>115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5382</v>
      </c>
      <c r="D33" s="82">
        <f>D28-D31+D32</f>
        <v>2459</v>
      </c>
      <c r="E33" s="174" t="s">
        <v>351</v>
      </c>
      <c r="F33" s="370" t="s">
        <v>352</v>
      </c>
      <c r="G33" s="90">
        <f>G32-G31+G28</f>
        <v>5267</v>
      </c>
      <c r="H33" s="90">
        <f>H32-H31+H28</f>
        <v>2831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372</v>
      </c>
      <c r="E34" s="379" t="s">
        <v>355</v>
      </c>
      <c r="F34" s="370" t="s">
        <v>356</v>
      </c>
      <c r="G34" s="88">
        <f>IF((C33-G33)&gt;0,C33-G33,0)</f>
        <v>115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-14</v>
      </c>
      <c r="D35" s="82">
        <f>D36+D37+D38</f>
        <v>92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>
        <v>25</v>
      </c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-39</v>
      </c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>
        <v>92</v>
      </c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280</v>
      </c>
      <c r="E39" s="386" t="s">
        <v>367</v>
      </c>
      <c r="F39" s="175" t="s">
        <v>368</v>
      </c>
      <c r="G39" s="91">
        <f>IF(G34&gt;0,IF(C35+G34&lt;0,0,C35+G34),IF(C34-C35&lt;0,C35-C34,0))</f>
        <v>101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280</v>
      </c>
      <c r="E41" s="174" t="s">
        <v>374</v>
      </c>
      <c r="F41" s="175" t="s">
        <v>375</v>
      </c>
      <c r="G41" s="85">
        <f>IF(C39=0,IF(G39-G40&gt;0,G39-G40+C40,0),IF(C39-C40&lt;0,C40-C39+G40,0))</f>
        <v>101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5368</v>
      </c>
      <c r="D42" s="86">
        <f>D33+D35+D39</f>
        <v>2831</v>
      </c>
      <c r="E42" s="177" t="s">
        <v>378</v>
      </c>
      <c r="F42" s="178" t="s">
        <v>379</v>
      </c>
      <c r="G42" s="90">
        <f>G39+G33</f>
        <v>5368</v>
      </c>
      <c r="H42" s="90">
        <f>H39+H33</f>
        <v>2831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861</v>
      </c>
      <c r="D44" s="603" t="s">
        <v>862</v>
      </c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4" t="s">
        <v>863</v>
      </c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showGridLines="0" workbookViewId="0" topLeftCell="A1">
      <selection activeCell="A53" sqref="A53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ТОДОРОВ АД</v>
      </c>
      <c r="C4" s="397" t="s">
        <v>2</v>
      </c>
      <c r="D4" s="353">
        <f>'справка №1-БАЛАНС'!H3</f>
        <v>130078447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01.01.2008-31.12.2008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2523</v>
      </c>
      <c r="D10" s="92">
        <v>3080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-1642</v>
      </c>
      <c r="D11" s="92">
        <v>-2037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-300</v>
      </c>
      <c r="D13" s="92">
        <v>-336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-1012</v>
      </c>
      <c r="D14" s="92">
        <v>-185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-243</v>
      </c>
      <c r="D17" s="92">
        <v>-8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>
        <v>-1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-27</v>
      </c>
      <c r="D19" s="92">
        <v>-38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-701</v>
      </c>
      <c r="D20" s="93">
        <f>SUM(D10:D19)</f>
        <v>475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-21</v>
      </c>
      <c r="D22" s="92">
        <v>-277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3111</v>
      </c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>
        <v>-95</v>
      </c>
      <c r="D27" s="92">
        <v>-236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>
        <v>46</v>
      </c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3041</v>
      </c>
      <c r="D32" s="93">
        <f>SUM(D22:D31)</f>
        <v>-513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1380</v>
      </c>
      <c r="D36" s="92">
        <v>2319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-3609</v>
      </c>
      <c r="D37" s="92">
        <v>-2025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-56</v>
      </c>
      <c r="D38" s="92">
        <v>-116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>
        <v>-305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7</v>
      </c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-2278</v>
      </c>
      <c r="D42" s="93">
        <f>SUM(D34:D41)</f>
        <v>-127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62</v>
      </c>
      <c r="D43" s="93">
        <f>D42+D32+D20</f>
        <v>-165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11</v>
      </c>
      <c r="D44" s="184">
        <v>176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73</v>
      </c>
      <c r="D45" s="93">
        <f>D44+D43</f>
        <v>11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70</v>
      </c>
      <c r="D46" s="94">
        <v>172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3</v>
      </c>
      <c r="D47" s="94">
        <v>4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873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817</v>
      </c>
      <c r="C50" s="599" t="s">
        <v>862</v>
      </c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599" t="s">
        <v>863</v>
      </c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89" bottom="0.48" header="0.5118110236220472" footer="0.4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showGridLines="0" workbookViewId="0" topLeftCell="A1">
      <selection activeCell="F34" sqref="F34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ТОДОРОВ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130078447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01.01.2008-31.12.2008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3400</v>
      </c>
      <c r="D11" s="96">
        <f>'справка №1-БАЛАНС'!H19</f>
        <v>0</v>
      </c>
      <c r="E11" s="96">
        <f>'справка №1-БАЛАНС'!H20</f>
        <v>821</v>
      </c>
      <c r="F11" s="96">
        <f>'справка №1-БАЛАНС'!H22</f>
        <v>0</v>
      </c>
      <c r="G11" s="96">
        <f>'справка №1-БАЛАНС'!H23</f>
        <v>250</v>
      </c>
      <c r="H11" s="98"/>
      <c r="I11" s="96">
        <f>'справка №1-БАЛАНС'!H28+'справка №1-БАЛАНС'!H31</f>
        <v>287</v>
      </c>
      <c r="J11" s="96">
        <f>'справка №1-БАЛАНС'!H29+'справка №1-БАЛАНС'!H32</f>
        <v>0</v>
      </c>
      <c r="K11" s="98"/>
      <c r="L11" s="424">
        <f>SUM(C11:K11)</f>
        <v>4758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3400</v>
      </c>
      <c r="D15" s="99">
        <f aca="true" t="shared" si="2" ref="D15:M15">D11+D12</f>
        <v>0</v>
      </c>
      <c r="E15" s="99">
        <f t="shared" si="2"/>
        <v>821</v>
      </c>
      <c r="F15" s="99">
        <f t="shared" si="2"/>
        <v>0</v>
      </c>
      <c r="G15" s="99">
        <f t="shared" si="2"/>
        <v>250</v>
      </c>
      <c r="H15" s="99">
        <f t="shared" si="2"/>
        <v>0</v>
      </c>
      <c r="I15" s="99">
        <f t="shared" si="2"/>
        <v>287</v>
      </c>
      <c r="J15" s="99">
        <f t="shared" si="2"/>
        <v>0</v>
      </c>
      <c r="K15" s="99">
        <f t="shared" si="2"/>
        <v>0</v>
      </c>
      <c r="L15" s="424">
        <f t="shared" si="1"/>
        <v>4758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/>
      <c r="J16" s="425">
        <f>+'справка №1-БАЛАНС'!G32</f>
        <v>-101</v>
      </c>
      <c r="K16" s="98"/>
      <c r="L16" s="424">
        <f t="shared" si="1"/>
        <v>-101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248</v>
      </c>
      <c r="H17" s="100">
        <f t="shared" si="3"/>
        <v>0</v>
      </c>
      <c r="I17" s="100">
        <f t="shared" si="3"/>
        <v>-252</v>
      </c>
      <c r="J17" s="100">
        <f>J18+J19</f>
        <v>0</v>
      </c>
      <c r="K17" s="100">
        <f t="shared" si="3"/>
        <v>0</v>
      </c>
      <c r="L17" s="424">
        <f t="shared" si="1"/>
        <v>-4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>
        <v>248</v>
      </c>
      <c r="H19" s="98"/>
      <c r="I19" s="98">
        <f>-248-4</f>
        <v>-252</v>
      </c>
      <c r="J19" s="98"/>
      <c r="K19" s="98"/>
      <c r="L19" s="424">
        <f t="shared" si="1"/>
        <v>-4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-474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474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>
        <v>474</v>
      </c>
      <c r="J22" s="239"/>
      <c r="K22" s="239"/>
      <c r="L22" s="424">
        <f t="shared" si="1"/>
        <v>474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>
        <v>474</v>
      </c>
      <c r="F23" s="239"/>
      <c r="G23" s="239"/>
      <c r="H23" s="239"/>
      <c r="I23" s="239"/>
      <c r="J23" s="239"/>
      <c r="K23" s="239"/>
      <c r="L23" s="424">
        <f t="shared" si="1"/>
        <v>474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3400</v>
      </c>
      <c r="D29" s="97">
        <f aca="true" t="shared" si="6" ref="D29:M29">D17+D20+D21+D24+D28+D27+D15+D16</f>
        <v>0</v>
      </c>
      <c r="E29" s="97">
        <f t="shared" si="6"/>
        <v>347</v>
      </c>
      <c r="F29" s="97">
        <f t="shared" si="6"/>
        <v>0</v>
      </c>
      <c r="G29" s="97">
        <f t="shared" si="6"/>
        <v>498</v>
      </c>
      <c r="H29" s="97">
        <f t="shared" si="6"/>
        <v>0</v>
      </c>
      <c r="I29" s="97">
        <f t="shared" si="6"/>
        <v>509</v>
      </c>
      <c r="J29" s="97">
        <f t="shared" si="6"/>
        <v>-101</v>
      </c>
      <c r="K29" s="97">
        <f t="shared" si="6"/>
        <v>0</v>
      </c>
      <c r="L29" s="424">
        <f t="shared" si="1"/>
        <v>4653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3400</v>
      </c>
      <c r="D32" s="97">
        <f t="shared" si="7"/>
        <v>0</v>
      </c>
      <c r="E32" s="97">
        <f t="shared" si="7"/>
        <v>347</v>
      </c>
      <c r="F32" s="97">
        <f t="shared" si="7"/>
        <v>0</v>
      </c>
      <c r="G32" s="97">
        <f t="shared" si="7"/>
        <v>498</v>
      </c>
      <c r="H32" s="97">
        <f t="shared" si="7"/>
        <v>0</v>
      </c>
      <c r="I32" s="97">
        <f t="shared" si="7"/>
        <v>509</v>
      </c>
      <c r="J32" s="97">
        <f t="shared" si="7"/>
        <v>-101</v>
      </c>
      <c r="K32" s="97">
        <f t="shared" si="7"/>
        <v>0</v>
      </c>
      <c r="L32" s="424">
        <f t="shared" si="1"/>
        <v>4653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874</v>
      </c>
      <c r="B35" s="37"/>
      <c r="C35" s="24"/>
      <c r="D35" s="605" t="s">
        <v>817</v>
      </c>
      <c r="E35" s="605"/>
      <c r="F35" s="605" t="s">
        <v>862</v>
      </c>
      <c r="G35" s="605"/>
      <c r="H35" s="605"/>
      <c r="I35" s="605"/>
      <c r="J35" s="24" t="s">
        <v>864</v>
      </c>
      <c r="K35" s="24"/>
      <c r="L35" s="605" t="s">
        <v>863</v>
      </c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9" right="0.1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GridLines="0" workbookViewId="0" topLeftCell="A1">
      <selection activeCell="E51" sqref="E5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383</v>
      </c>
      <c r="B2" s="610"/>
      <c r="C2" s="585"/>
      <c r="D2" s="585"/>
      <c r="E2" s="606" t="str">
        <f>'справка №1-БАЛАНС'!E3</f>
        <v>ТОДОРОВ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130078447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01.01.2008-31.12.2008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 t="str">
        <f>'справка №1-БАЛАНС'!H4</f>
        <v> </v>
      </c>
      <c r="Q3" s="617"/>
      <c r="R3" s="354"/>
    </row>
    <row r="4" spans="1:18" ht="12.75">
      <c r="A4" s="436" t="s">
        <v>522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2" t="s">
        <v>463</v>
      </c>
      <c r="B5" s="623"/>
      <c r="C5" s="626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18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18" t="s">
        <v>528</v>
      </c>
      <c r="R5" s="618" t="s">
        <v>529</v>
      </c>
    </row>
    <row r="6" spans="1:18" s="44" customFormat="1" ht="48">
      <c r="A6" s="624"/>
      <c r="B6" s="625"/>
      <c r="C6" s="627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19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19"/>
      <c r="R6" s="619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167</v>
      </c>
      <c r="E9" s="243"/>
      <c r="F9" s="243"/>
      <c r="G9" s="113">
        <f>D9+E9-F9</f>
        <v>167</v>
      </c>
      <c r="H9" s="103"/>
      <c r="I9" s="103"/>
      <c r="J9" s="113">
        <f>G9+H9-I9</f>
        <v>167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167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856</v>
      </c>
      <c r="E10" s="243"/>
      <c r="F10" s="243"/>
      <c r="G10" s="113">
        <f aca="true" t="shared" si="2" ref="G10:G39">D10+E10-F10</f>
        <v>856</v>
      </c>
      <c r="H10" s="103"/>
      <c r="I10" s="103"/>
      <c r="J10" s="113">
        <f aca="true" t="shared" si="3" ref="J10:J39">G10+H10-I10</f>
        <v>856</v>
      </c>
      <c r="K10" s="103">
        <v>30</v>
      </c>
      <c r="L10" s="103">
        <v>9</v>
      </c>
      <c r="M10" s="103"/>
      <c r="N10" s="113">
        <f aca="true" t="shared" si="4" ref="N10:N39">K10+L10-M10</f>
        <v>39</v>
      </c>
      <c r="O10" s="103"/>
      <c r="P10" s="103"/>
      <c r="Q10" s="113">
        <f t="shared" si="0"/>
        <v>39</v>
      </c>
      <c r="R10" s="113">
        <f t="shared" si="1"/>
        <v>817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1165</v>
      </c>
      <c r="E11" s="243">
        <v>3</v>
      </c>
      <c r="F11" s="243">
        <v>105</v>
      </c>
      <c r="G11" s="113">
        <f t="shared" si="2"/>
        <v>1063</v>
      </c>
      <c r="H11" s="103"/>
      <c r="I11" s="103"/>
      <c r="J11" s="113">
        <f t="shared" si="3"/>
        <v>1063</v>
      </c>
      <c r="K11" s="103">
        <v>271</v>
      </c>
      <c r="L11" s="103">
        <v>120</v>
      </c>
      <c r="M11" s="103">
        <v>28</v>
      </c>
      <c r="N11" s="113">
        <f t="shared" si="4"/>
        <v>363</v>
      </c>
      <c r="O11" s="103"/>
      <c r="P11" s="103"/>
      <c r="Q11" s="113">
        <f t="shared" si="0"/>
        <v>363</v>
      </c>
      <c r="R11" s="113">
        <f t="shared" si="1"/>
        <v>700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190</v>
      </c>
      <c r="E12" s="243"/>
      <c r="F12" s="243">
        <v>77</v>
      </c>
      <c r="G12" s="113">
        <f t="shared" si="2"/>
        <v>113</v>
      </c>
      <c r="H12" s="103"/>
      <c r="I12" s="103"/>
      <c r="J12" s="113">
        <f t="shared" si="3"/>
        <v>113</v>
      </c>
      <c r="K12" s="103">
        <v>5</v>
      </c>
      <c r="L12" s="103">
        <v>7</v>
      </c>
      <c r="M12" s="103">
        <v>4</v>
      </c>
      <c r="N12" s="113">
        <f t="shared" si="4"/>
        <v>8</v>
      </c>
      <c r="O12" s="103"/>
      <c r="P12" s="103"/>
      <c r="Q12" s="113">
        <f t="shared" si="0"/>
        <v>8</v>
      </c>
      <c r="R12" s="113">
        <f t="shared" si="1"/>
        <v>105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505</v>
      </c>
      <c r="E13" s="243">
        <v>57</v>
      </c>
      <c r="F13" s="243">
        <v>248</v>
      </c>
      <c r="G13" s="113">
        <f t="shared" si="2"/>
        <v>314</v>
      </c>
      <c r="H13" s="103"/>
      <c r="I13" s="103"/>
      <c r="J13" s="113">
        <f t="shared" si="3"/>
        <v>314</v>
      </c>
      <c r="K13" s="103">
        <v>183</v>
      </c>
      <c r="L13" s="103">
        <v>66</v>
      </c>
      <c r="M13" s="103">
        <v>99</v>
      </c>
      <c r="N13" s="113">
        <f t="shared" si="4"/>
        <v>150</v>
      </c>
      <c r="O13" s="103"/>
      <c r="P13" s="103"/>
      <c r="Q13" s="113">
        <f t="shared" si="0"/>
        <v>150</v>
      </c>
      <c r="R13" s="113">
        <f t="shared" si="1"/>
        <v>164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213</v>
      </c>
      <c r="E14" s="243"/>
      <c r="F14" s="243">
        <v>148</v>
      </c>
      <c r="G14" s="113">
        <f t="shared" si="2"/>
        <v>65</v>
      </c>
      <c r="H14" s="103"/>
      <c r="I14" s="103"/>
      <c r="J14" s="113">
        <f t="shared" si="3"/>
        <v>65</v>
      </c>
      <c r="K14" s="103">
        <v>53</v>
      </c>
      <c r="L14" s="103">
        <v>29</v>
      </c>
      <c r="M14" s="103">
        <v>36</v>
      </c>
      <c r="N14" s="113">
        <f t="shared" si="4"/>
        <v>46</v>
      </c>
      <c r="O14" s="103"/>
      <c r="P14" s="103"/>
      <c r="Q14" s="113">
        <f t="shared" si="0"/>
        <v>46</v>
      </c>
      <c r="R14" s="113">
        <f t="shared" si="1"/>
        <v>19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>
        <v>5</v>
      </c>
      <c r="E15" s="565">
        <v>86</v>
      </c>
      <c r="F15" s="565">
        <v>90</v>
      </c>
      <c r="G15" s="113">
        <f t="shared" si="2"/>
        <v>1</v>
      </c>
      <c r="H15" s="566"/>
      <c r="I15" s="566"/>
      <c r="J15" s="113">
        <f t="shared" si="3"/>
        <v>1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1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>
        <v>16</v>
      </c>
      <c r="E16" s="243">
        <v>15</v>
      </c>
      <c r="F16" s="243"/>
      <c r="G16" s="113">
        <f t="shared" si="2"/>
        <v>31</v>
      </c>
      <c r="H16" s="103"/>
      <c r="I16" s="103"/>
      <c r="J16" s="113">
        <f t="shared" si="3"/>
        <v>31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31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3117</v>
      </c>
      <c r="E17" s="248">
        <f>SUM(E9:E16)</f>
        <v>161</v>
      </c>
      <c r="F17" s="248">
        <f>SUM(F9:F16)</f>
        <v>668</v>
      </c>
      <c r="G17" s="113">
        <f t="shared" si="2"/>
        <v>2610</v>
      </c>
      <c r="H17" s="114">
        <f>SUM(H9:H16)</f>
        <v>0</v>
      </c>
      <c r="I17" s="114">
        <f>SUM(I9:I16)</f>
        <v>0</v>
      </c>
      <c r="J17" s="113">
        <f t="shared" si="3"/>
        <v>2610</v>
      </c>
      <c r="K17" s="114">
        <f>SUM(K9:K16)</f>
        <v>542</v>
      </c>
      <c r="L17" s="114">
        <f>SUM(L9:L16)</f>
        <v>231</v>
      </c>
      <c r="M17" s="114">
        <f>SUM(M9:M16)</f>
        <v>167</v>
      </c>
      <c r="N17" s="113">
        <f t="shared" si="4"/>
        <v>606</v>
      </c>
      <c r="O17" s="114">
        <f>SUM(O9:O16)</f>
        <v>0</v>
      </c>
      <c r="P17" s="114">
        <f>SUM(P9:P16)</f>
        <v>0</v>
      </c>
      <c r="Q17" s="113">
        <f t="shared" si="5"/>
        <v>606</v>
      </c>
      <c r="R17" s="113">
        <f t="shared" si="6"/>
        <v>2004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>
        <v>3058</v>
      </c>
      <c r="E18" s="241">
        <v>6</v>
      </c>
      <c r="F18" s="241">
        <v>2771</v>
      </c>
      <c r="G18" s="113">
        <f t="shared" si="2"/>
        <v>293</v>
      </c>
      <c r="H18" s="101"/>
      <c r="I18" s="101"/>
      <c r="J18" s="113">
        <f t="shared" si="3"/>
        <v>293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293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>
        <v>650</v>
      </c>
      <c r="E19" s="241"/>
      <c r="F19" s="241"/>
      <c r="G19" s="113">
        <f t="shared" si="2"/>
        <v>650</v>
      </c>
      <c r="H19" s="101"/>
      <c r="I19" s="101"/>
      <c r="J19" s="113">
        <f t="shared" si="3"/>
        <v>650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650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29</v>
      </c>
      <c r="E21" s="243">
        <v>6</v>
      </c>
      <c r="F21" s="243"/>
      <c r="G21" s="113">
        <f t="shared" si="2"/>
        <v>35</v>
      </c>
      <c r="H21" s="103"/>
      <c r="I21" s="103"/>
      <c r="J21" s="113">
        <f t="shared" si="3"/>
        <v>35</v>
      </c>
      <c r="K21" s="103">
        <v>11</v>
      </c>
      <c r="L21" s="103">
        <v>3</v>
      </c>
      <c r="M21" s="103"/>
      <c r="N21" s="113">
        <f t="shared" si="4"/>
        <v>14</v>
      </c>
      <c r="O21" s="103"/>
      <c r="P21" s="103"/>
      <c r="Q21" s="113">
        <f t="shared" si="5"/>
        <v>14</v>
      </c>
      <c r="R21" s="113">
        <f t="shared" si="6"/>
        <v>21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14</v>
      </c>
      <c r="E22" s="243"/>
      <c r="F22" s="243">
        <v>10</v>
      </c>
      <c r="G22" s="113">
        <f t="shared" si="2"/>
        <v>4</v>
      </c>
      <c r="H22" s="103"/>
      <c r="I22" s="103"/>
      <c r="J22" s="113">
        <f t="shared" si="3"/>
        <v>4</v>
      </c>
      <c r="K22" s="103">
        <v>4</v>
      </c>
      <c r="L22" s="103">
        <v>2</v>
      </c>
      <c r="M22" s="103">
        <v>2</v>
      </c>
      <c r="N22" s="113">
        <f t="shared" si="4"/>
        <v>4</v>
      </c>
      <c r="O22" s="103"/>
      <c r="P22" s="103"/>
      <c r="Q22" s="113">
        <f t="shared" si="5"/>
        <v>4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15</v>
      </c>
      <c r="E24" s="243">
        <v>2</v>
      </c>
      <c r="F24" s="243"/>
      <c r="G24" s="113">
        <f t="shared" si="2"/>
        <v>17</v>
      </c>
      <c r="H24" s="103"/>
      <c r="I24" s="103"/>
      <c r="J24" s="113">
        <f t="shared" si="3"/>
        <v>17</v>
      </c>
      <c r="K24" s="103">
        <v>1</v>
      </c>
      <c r="L24" s="103">
        <v>2</v>
      </c>
      <c r="M24" s="103"/>
      <c r="N24" s="113">
        <f t="shared" si="4"/>
        <v>3</v>
      </c>
      <c r="O24" s="103"/>
      <c r="P24" s="103"/>
      <c r="Q24" s="113">
        <f t="shared" si="5"/>
        <v>3</v>
      </c>
      <c r="R24" s="113">
        <f t="shared" si="6"/>
        <v>14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58</v>
      </c>
      <c r="E25" s="244">
        <f aca="true" t="shared" si="7" ref="E25:P25">SUM(E21:E24)</f>
        <v>8</v>
      </c>
      <c r="F25" s="244">
        <f t="shared" si="7"/>
        <v>10</v>
      </c>
      <c r="G25" s="105">
        <f t="shared" si="2"/>
        <v>56</v>
      </c>
      <c r="H25" s="104">
        <f t="shared" si="7"/>
        <v>0</v>
      </c>
      <c r="I25" s="104">
        <f t="shared" si="7"/>
        <v>0</v>
      </c>
      <c r="J25" s="105">
        <f t="shared" si="3"/>
        <v>56</v>
      </c>
      <c r="K25" s="104">
        <f t="shared" si="7"/>
        <v>16</v>
      </c>
      <c r="L25" s="104">
        <f t="shared" si="7"/>
        <v>7</v>
      </c>
      <c r="M25" s="104">
        <f t="shared" si="7"/>
        <v>2</v>
      </c>
      <c r="N25" s="105">
        <f t="shared" si="4"/>
        <v>21</v>
      </c>
      <c r="O25" s="104">
        <f t="shared" si="7"/>
        <v>0</v>
      </c>
      <c r="P25" s="104">
        <f t="shared" si="7"/>
        <v>0</v>
      </c>
      <c r="Q25" s="105">
        <f t="shared" si="5"/>
        <v>21</v>
      </c>
      <c r="R25" s="105">
        <f t="shared" si="6"/>
        <v>35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236</v>
      </c>
      <c r="E27" s="246">
        <f aca="true" t="shared" si="8" ref="E27:P27">SUM(E28:E31)</f>
        <v>103</v>
      </c>
      <c r="F27" s="246">
        <f t="shared" si="8"/>
        <v>54</v>
      </c>
      <c r="G27" s="110">
        <f t="shared" si="2"/>
        <v>285</v>
      </c>
      <c r="H27" s="109">
        <f t="shared" si="8"/>
        <v>0</v>
      </c>
      <c r="I27" s="109">
        <f t="shared" si="8"/>
        <v>0</v>
      </c>
      <c r="J27" s="110">
        <f t="shared" si="3"/>
        <v>285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285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>
        <v>236</v>
      </c>
      <c r="E28" s="243">
        <v>95</v>
      </c>
      <c r="F28" s="243">
        <v>54</v>
      </c>
      <c r="G28" s="113">
        <f t="shared" si="2"/>
        <v>277</v>
      </c>
      <c r="H28" s="103"/>
      <c r="I28" s="103"/>
      <c r="J28" s="113">
        <f t="shared" si="3"/>
        <v>277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277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>
        <v>8</v>
      </c>
      <c r="F30" s="243"/>
      <c r="G30" s="113">
        <f t="shared" si="2"/>
        <v>8</v>
      </c>
      <c r="H30" s="111"/>
      <c r="I30" s="111"/>
      <c r="J30" s="113">
        <f t="shared" si="3"/>
        <v>8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8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236</v>
      </c>
      <c r="E38" s="248">
        <f aca="true" t="shared" si="12" ref="E38:P38">E27+E32+E37</f>
        <v>103</v>
      </c>
      <c r="F38" s="248">
        <f t="shared" si="12"/>
        <v>54</v>
      </c>
      <c r="G38" s="113">
        <f t="shared" si="2"/>
        <v>285</v>
      </c>
      <c r="H38" s="114">
        <f t="shared" si="12"/>
        <v>0</v>
      </c>
      <c r="I38" s="114">
        <f t="shared" si="12"/>
        <v>0</v>
      </c>
      <c r="J38" s="113">
        <f t="shared" si="3"/>
        <v>285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285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7119</v>
      </c>
      <c r="E40" s="547">
        <f>E17+E18+E19+E25+E38+E39</f>
        <v>278</v>
      </c>
      <c r="F40" s="547">
        <f aca="true" t="shared" si="13" ref="F40:R40">F17+F18+F19+F25+F38+F39</f>
        <v>3503</v>
      </c>
      <c r="G40" s="547">
        <f t="shared" si="13"/>
        <v>3894</v>
      </c>
      <c r="H40" s="547">
        <f t="shared" si="13"/>
        <v>0</v>
      </c>
      <c r="I40" s="547">
        <f t="shared" si="13"/>
        <v>0</v>
      </c>
      <c r="J40" s="547">
        <f t="shared" si="13"/>
        <v>3894</v>
      </c>
      <c r="K40" s="547">
        <f t="shared" si="13"/>
        <v>558</v>
      </c>
      <c r="L40" s="547">
        <f t="shared" si="13"/>
        <v>238</v>
      </c>
      <c r="M40" s="547">
        <f t="shared" si="13"/>
        <v>169</v>
      </c>
      <c r="N40" s="547">
        <f t="shared" si="13"/>
        <v>627</v>
      </c>
      <c r="O40" s="547">
        <f t="shared" si="13"/>
        <v>0</v>
      </c>
      <c r="P40" s="547">
        <f t="shared" si="13"/>
        <v>0</v>
      </c>
      <c r="Q40" s="547">
        <f t="shared" si="13"/>
        <v>627</v>
      </c>
      <c r="R40" s="547">
        <f t="shared" si="13"/>
        <v>3267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875</v>
      </c>
      <c r="C44" s="445"/>
      <c r="D44" s="446"/>
      <c r="E44" s="446"/>
      <c r="F44" s="446"/>
      <c r="G44" s="436"/>
      <c r="H44" s="447" t="s">
        <v>865</v>
      </c>
      <c r="I44" s="447"/>
      <c r="J44" s="447" t="s">
        <v>862</v>
      </c>
      <c r="K44" s="628"/>
      <c r="L44" s="628"/>
      <c r="M44" s="628"/>
      <c r="N44" s="628"/>
      <c r="O44" s="614" t="s">
        <v>859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showGridLines="0" workbookViewId="0" topLeftCell="A1">
      <selection activeCell="C84" sqref="C84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ТОДОРОВ АД</v>
      </c>
      <c r="B3" s="633"/>
      <c r="C3" s="353" t="s">
        <v>2</v>
      </c>
      <c r="E3" s="353">
        <f>'справка №1-БАЛАНС'!H3</f>
        <v>130078447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01.01.2008-31.12.2008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1172</v>
      </c>
      <c r="D24" s="165">
        <f>SUM(D25:D27)</f>
        <v>1172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1172</v>
      </c>
      <c r="D26" s="153">
        <v>1172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20</v>
      </c>
      <c r="D28" s="153">
        <v>20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114</v>
      </c>
      <c r="D29" s="153">
        <v>114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1</v>
      </c>
      <c r="D31" s="153">
        <v>1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1307</v>
      </c>
      <c r="D43" s="149">
        <f>D24+D28+D29+D31+D30+D32+D33+D38</f>
        <v>1307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1307</v>
      </c>
      <c r="D44" s="148">
        <f>D43+D21+D19+D9</f>
        <v>1307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66</v>
      </c>
      <c r="D64" s="153"/>
      <c r="E64" s="165">
        <f t="shared" si="1"/>
        <v>66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>
        <v>60</v>
      </c>
      <c r="D65" s="154"/>
      <c r="E65" s="165">
        <f t="shared" si="1"/>
        <v>60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66</v>
      </c>
      <c r="D66" s="148">
        <f>D52+D56+D61+D62+D63+D64</f>
        <v>0</v>
      </c>
      <c r="E66" s="165">
        <f t="shared" si="1"/>
        <v>66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97</v>
      </c>
      <c r="D68" s="153"/>
      <c r="E68" s="165">
        <f t="shared" si="1"/>
        <v>97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737</v>
      </c>
      <c r="D75" s="148">
        <f>D76+D78</f>
        <v>737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737</v>
      </c>
      <c r="D76" s="153">
        <v>737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38</v>
      </c>
      <c r="D80" s="148">
        <f>SUM(D81:D84)</f>
        <v>38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38</v>
      </c>
      <c r="D84" s="153">
        <v>38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436</v>
      </c>
      <c r="D85" s="149">
        <f>SUM(D86:D90)+D94</f>
        <v>436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350</v>
      </c>
      <c r="D87" s="153">
        <v>350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15</v>
      </c>
      <c r="D89" s="153">
        <v>15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65</v>
      </c>
      <c r="D90" s="148">
        <f>SUM(D91:D93)</f>
        <v>65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>
        <v>25</v>
      </c>
      <c r="D91" s="153">
        <v>25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36</v>
      </c>
      <c r="D92" s="153">
        <v>36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4</v>
      </c>
      <c r="D93" s="153">
        <v>4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6</v>
      </c>
      <c r="D94" s="153">
        <v>6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8</v>
      </c>
      <c r="D95" s="153">
        <v>8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1219</v>
      </c>
      <c r="D96" s="149">
        <f>D85+D80+D75+D71+D95</f>
        <v>1219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1382</v>
      </c>
      <c r="D97" s="149">
        <f>D96+D68+D66</f>
        <v>1219</v>
      </c>
      <c r="E97" s="149">
        <f>E96+E68+E66</f>
        <v>163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876</v>
      </c>
      <c r="B109" s="630"/>
      <c r="C109" s="630" t="s">
        <v>858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859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" right="0.31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GridLines="0"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ТОДОРОВ АД</v>
      </c>
      <c r="D4" s="612"/>
      <c r="E4" s="612"/>
      <c r="F4" s="578"/>
      <c r="G4" s="580" t="s">
        <v>2</v>
      </c>
      <c r="H4" s="580"/>
      <c r="I4" s="589">
        <f>'справка №1-БАЛАНС'!H3</f>
        <v>130078447</v>
      </c>
    </row>
    <row r="5" spans="1:9" ht="15">
      <c r="A5" s="522" t="s">
        <v>5</v>
      </c>
      <c r="B5" s="579"/>
      <c r="C5" s="606" t="str">
        <f>'справка №1-БАЛАНС'!E5</f>
        <v>01.01.2008-31.12.2008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872</v>
      </c>
      <c r="B30" s="636"/>
      <c r="C30" s="636"/>
      <c r="D30" s="568" t="s">
        <v>381</v>
      </c>
      <c r="E30" s="635" t="s">
        <v>867</v>
      </c>
      <c r="F30" s="635"/>
      <c r="G30" s="635"/>
      <c r="H30" s="519" t="s">
        <v>779</v>
      </c>
      <c r="I30" s="635" t="s">
        <v>866</v>
      </c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3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showGridLines="0" workbookViewId="0" topLeftCell="A1">
      <selection activeCell="A160" sqref="A160"/>
    </sheetView>
  </sheetViews>
  <sheetFormatPr defaultColWidth="9.00390625" defaultRowHeight="12.75"/>
  <cols>
    <col min="1" max="1" width="40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ТОДОРОВ АД</v>
      </c>
      <c r="C5" s="611"/>
      <c r="D5" s="587"/>
      <c r="E5" s="353" t="s">
        <v>2</v>
      </c>
      <c r="F5" s="590">
        <f>'справка №1-БАЛАНС'!H3</f>
        <v>130078447</v>
      </c>
    </row>
    <row r="6" spans="1:13" ht="15" customHeight="1">
      <c r="A6" s="54" t="s">
        <v>820</v>
      </c>
      <c r="B6" s="606" t="str">
        <f>'справка №1-БАЛАНС'!E5</f>
        <v>01.01.2008-31.12.2008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869</v>
      </c>
      <c r="B12" s="67"/>
      <c r="C12" s="550">
        <v>227</v>
      </c>
      <c r="D12" s="550">
        <v>100</v>
      </c>
      <c r="E12" s="550"/>
      <c r="F12" s="552">
        <f>C12-E12</f>
        <v>227</v>
      </c>
    </row>
    <row r="13" spans="1:6" ht="12.75">
      <c r="A13" s="66" t="s">
        <v>870</v>
      </c>
      <c r="B13" s="67"/>
      <c r="C13" s="550">
        <v>50</v>
      </c>
      <c r="D13" s="550">
        <v>100</v>
      </c>
      <c r="E13" s="550"/>
      <c r="F13" s="552">
        <f aca="true" t="shared" si="0" ref="F13:F26">C13-E13</f>
        <v>50</v>
      </c>
    </row>
    <row r="14" spans="1:6" ht="12.75">
      <c r="A14" s="66">
        <v>3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277</v>
      </c>
      <c r="D27" s="536"/>
      <c r="E27" s="536">
        <f>SUM(E12:E26)</f>
        <v>0</v>
      </c>
      <c r="F27" s="551">
        <f>SUM(F12:F26)</f>
        <v>277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25.5">
      <c r="A29" s="66" t="s">
        <v>860</v>
      </c>
      <c r="B29" s="70"/>
      <c r="C29" s="550"/>
      <c r="D29" s="550">
        <v>34</v>
      </c>
      <c r="E29" s="550"/>
      <c r="F29" s="552">
        <f>C29-E29</f>
        <v>0</v>
      </c>
    </row>
    <row r="30" spans="1:6" ht="12.75">
      <c r="A30" s="66">
        <v>2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25.5">
      <c r="A46" s="66" t="s">
        <v>871</v>
      </c>
      <c r="B46" s="70"/>
      <c r="C46" s="550">
        <v>8</v>
      </c>
      <c r="D46" s="550">
        <v>14</v>
      </c>
      <c r="E46" s="550"/>
      <c r="F46" s="552">
        <f>C46-E46</f>
        <v>8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8</v>
      </c>
      <c r="D61" s="536"/>
      <c r="E61" s="536">
        <f>SUM(E46:E60)</f>
        <v>0</v>
      </c>
      <c r="F61" s="551">
        <f>SUM(F46:F60)</f>
        <v>8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285</v>
      </c>
      <c r="D79" s="536"/>
      <c r="E79" s="536">
        <f>E78+E61+E44+E27</f>
        <v>0</v>
      </c>
      <c r="F79" s="551">
        <f>F78+F61+F44+F27</f>
        <v>285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872</v>
      </c>
      <c r="B151" s="561"/>
      <c r="C151" s="638" t="s">
        <v>858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859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2009-03-30T07:15:30Z</cp:lastPrinted>
  <dcterms:created xsi:type="dcterms:W3CDTF">2000-06-29T12:02:40Z</dcterms:created>
  <dcterms:modified xsi:type="dcterms:W3CDTF">2009-03-30T09:07:08Z</dcterms:modified>
  <cp:category/>
  <cp:version/>
  <cp:contentType/>
  <cp:contentStatus/>
</cp:coreProperties>
</file>