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<sst xmlns="http://schemas.openxmlformats.org/spreadsheetml/2006/main" count="1071" uniqueCount="885">
  <si>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</si>
  <si>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</si>
  <si>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</si>
  <si>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</si>
  <si>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</si>
  <si>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</si>
  <si>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</si>
  <si>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</si>
  <si>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</si>
  <si>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</si>
  <si>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</si>
  <si>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</si>
  <si>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</si>
  <si>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</si>
  <si>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</si>
  <si>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</si>
  <si>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</si>
  <si>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</si>
  <si>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</si>
  <si>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</si>
  <si>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</si>
  <si>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</si>
  <si>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</si>
  <si>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</si>
  <si>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</si>
  <si>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</si>
  <si>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</si>
  <si>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</si>
  <si>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</si>
  <si>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</si>
  <si>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</si>
  <si>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</si>
  <si>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</si>
  <si>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</si>
  <si>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</si>
  <si>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</si>
  <si>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</si>
  <si>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</si>
  <si>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</si>
  <si>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</si>
  <si>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</si>
  <si>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</si>
  <si>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</si>
  <si>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</si>
  <si>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</si>
  <si>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</si>
  <si>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</si>
  <si>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</si>
  <si>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</si>
  <si>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</si>
  <si>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</si>
  <si>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</si>
  <si>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</si>
  <si>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</si>
  <si>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</si>
  <si>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</si>
  <si>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</si>
  <si>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</si>
  <si>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</si>
  <si>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</si>
  <si>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</si>
  <si>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</si>
  <si>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</si>
  <si>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</si>
  <si>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</si>
  <si>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</si>
  <si>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</si>
  <si>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</si>
  <si>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</si>
  <si>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</si>
  <si>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</si>
  <si>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</si>
  <si>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</si>
  <si>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</si>
  <si>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</si>
  <si>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</si>
  <si>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</si>
  <si>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</si>
  <si>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</si>
  <si>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</si>
  <si>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</si>
  <si>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</si>
  <si>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</si>
  <si>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</si>
  <si>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</si>
  <si>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</si>
  <si>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</si>
  <si>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</si>
  <si>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</si>
  <si>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</si>
  <si>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</si>
  <si>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</si>
  <si>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</si>
  <si>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</si>
  <si>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</si>
  <si>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</si>
  <si>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</si>
  <si>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</si>
  <si>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</si>
  <si>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</si>
  <si>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</si>
  <si>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</si>
  <si>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</si>
  <si>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</si>
  <si>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</si>
  <si>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</si>
  <si>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</si>
  <si>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</si>
  <si>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</si>
  <si>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</si>
  <si>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</si>
  <si>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</si>
  <si>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</si>
  <si>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</si>
  <si>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</si>
  <si>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</si>
  <si>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</si>
  <si>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</si>
  <si>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</si>
  <si>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</si>
  <si>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</si>
  <si>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</si>
  <si>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</si>
  <si>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</si>
  <si>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</si>
  <si>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</si>
  <si>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</si>
  <si>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</si>
  <si>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</si>
  <si>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</si>
  <si>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</si>
  <si>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</si>
  <si>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</si>
  <si>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</si>
  <si>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</si>
  <si>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</si>
  <si>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</si>
  <si>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</si>
  <si>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</si>
  <si>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</si>
  <si>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</si>
  <si>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</si>
  <si>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</si>
  <si>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</si>
  <si>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</si>
  <si>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</si>
  <si>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</si>
  <si>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</si>
  <si>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</si>
  <si>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</si>
  <si>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</si>
  <si>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</si>
  <si>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</si>
  <si>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</si>
  <si>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</si>
  <si>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</si>
  <si>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</si>
  <si>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</si>
  <si>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</si>
  <si>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</si>
  <si>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</si>
  <si>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</si>
  <si>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</si>
  <si>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</si>
  <si>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</si>
  <si>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</si>
  <si>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</si>
  <si>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</si>
  <si>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</si>
  <si>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</si>
  <si>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</si>
  <si>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</si>
  <si>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</si>
  <si>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</si>
  <si>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</si>
  <si>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</si>
  <si>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</si>
  <si>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</si>
  <si>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</si>
  <si>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</si>
  <si>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</si>
  <si>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</si>
  <si>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</si>
  <si>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</si>
  <si>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</si>
  <si>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</si>
  <si>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</si>
  <si>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</si>
  <si>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</si>
  <si>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</si>
  <si>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</si>
  <si>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</si>
  <si>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</si>
  <si>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</si>
  <si>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</si>
  <si>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</si>
  <si>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</si>
  <si>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</si>
  <si>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</si>
  <si>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</si>
  <si>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</si>
  <si>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</si>
  <si>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</si>
  <si>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</si>
  <si>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</si>
  <si>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</si>
  <si>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</si>
  <si>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</si>
  <si>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</si>
  <si>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</si>
  <si>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</si>
  <si>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</si>
  <si>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</si>
  <si>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</si>
  <si>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</si>
  <si>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</si>
  <si>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</si>
  <si>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</si>
  <si>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</si>
  <si>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</si>
  <si>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</si>
  <si>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</si>
  <si>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</si>
  <si>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</si>
  <si>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</si>
  <si>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</si>
  <si>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</si>
  <si>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</si>
  <si>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</si>
  <si>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</si>
  <si>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</si>
  <si>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</si>
  <si>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</si>
  <si>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</si>
  <si>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</si>
  <si>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</si>
  <si>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</si>
  <si>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</si>
  <si>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</si>
  <si>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</si>
  <si>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</si>
  <si>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</si>
  <si>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</si>
  <si>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</si>
  <si>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</si>
  <si>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</si>
  <si>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</si>
  <si>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</si>
  <si>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</si>
  <si>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</si>
  <si>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</si>
  <si>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</si>
  <si>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</si>
  <si>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</si>
  <si>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</si>
  <si>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</si>
  <si>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</si>
  <si>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</si>
  <si>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</si>
  <si>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</si>
  <si>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</si>
  <si>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</si>
  <si>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</si>
  <si>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</si>
  <si>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</si>
  <si>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</si>
  <si>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</si>
  <si>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</si>
  <si>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</si>
  <si>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</si>
  <si>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</si>
  <si>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</si>
  <si>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</si>
  <si>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</si>
  <si>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</si>
  <si>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</si>
  <si>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</si>
  <si>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</si>
  <si>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</si>
  <si>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</si>
  <si>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</si>
  <si>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</si>
  <si>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</si>
  <si>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</si>
  <si>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</si>
  <si>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</si>
  <si>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</si>
  <si>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</si>
  <si>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</si>
  <si>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</si>
  <si>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</si>
  <si>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</si>
  <si>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</si>
  <si>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</si>
  <si>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</si>
  <si>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</si>
  <si>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</si>
  <si>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</si>
  <si>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</si>
  <si>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</si>
  <si>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</si>
  <si>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</si>
  <si>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</si>
  <si>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</si>
  <si>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</si>
  <si>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</si>
  <si>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</si>
  <si>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</si>
  <si>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</si>
  <si>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</si>
  <si>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</si>
  <si>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</si>
  <si>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</si>
  <si>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</si>
  <si>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</si>
  <si>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</si>
  <si>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</si>
  <si>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</si>
  <si>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</si>
  <si>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</si>
  <si>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</si>
  <si>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</si>
  <si>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</si>
  <si>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</si>
  <si>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</si>
  <si>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</si>
  <si>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</si>
  <si>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</si>
  <si>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</si>
  <si>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</si>
  <si>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</si>
  <si>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</si>
  <si>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</si>
  <si>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</si>
  <si>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</si>
  <si>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</si>
  <si>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</si>
  <si>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</si>
  <si>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</si>
  <si>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</si>
  <si>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</si>
  <si>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</si>
  <si>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</si>
  <si>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</si>
  <si>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</si>
  <si>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</si>
  <si>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</si>
  <si>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</si>
  <si>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</si>
  <si>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</si>
  <si>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</si>
  <si>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</si>
  <si>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</si>
  <si>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</si>
  <si>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</si>
  <si>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</si>
  <si>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</si>
  <si>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</si>
  <si>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</si>
  <si>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</si>
  <si>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</si>
  <si>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</si>
  <si>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</si>
  <si>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</si>
  <si>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</si>
  <si>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</si>
  <si>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</si>
  <si>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</si>
  <si>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</si>
  <si>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</si>
  <si>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</si>
  <si>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</si>
  <si>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</si>
  <si>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</si>
  <si>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</si>
  <si>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</si>
  <si>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</si>
  <si>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</si>
  <si>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</si>
  <si>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</si>
  <si>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</si>
  <si>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</si>
  <si>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</si>
  <si>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</si>
  <si>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</si>
  <si>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</si>
  <si>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</si>
  <si>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</si>
  <si>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</si>
  <si>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</si>
  <si>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</si>
  <si>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</si>
  <si>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</si>
  <si>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</si>
  <si>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</si>
  <si>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</si>
  <si>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</si>
  <si>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</si>
  <si>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</si>
  <si>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</si>
  <si>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</si>
  <si>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</si>
  <si>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</si>
  <si>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</si>
  <si>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</si>
  <si>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</si>
  <si>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</si>
  <si>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</si>
  <si>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</si>
  <si>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</si>
  <si>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</si>
  <si>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</si>
  <si>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</si>
  <si>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</si>
  <si>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</si>
  <si>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</si>
  <si>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</si>
  <si>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</si>
  <si>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</si>
  <si>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</si>
  <si>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</si>
  <si>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</si>
  <si>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</si>
  <si>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</si>
  <si>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</si>
  <si>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</si>
  <si>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</si>
  <si>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</si>
  <si>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</si>
  <si>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</si>
  <si>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</si>
  <si>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</si>
  <si>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</si>
  <si>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</si>
  <si>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</si>
  <si>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</si>
  <si>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</si>
  <si>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</si>
  <si>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</si>
  <si>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</si>
  <si>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</si>
  <si>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</si>
  <si>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</si>
  <si>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</si>
  <si>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</si>
  <si>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</si>
  <si>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</si>
  <si>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</si>
  <si>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</si>
  <si>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</si>
  <si>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</si>
  <si>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</si>
  <si>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</si>
  <si>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</si>
  <si>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</si>
  <si>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</si>
  <si>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</si>
  <si>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</si>
  <si>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</si>
  <si>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</si>
  <si>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</si>
  <si>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</si>
  <si>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</si>
  <si>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</si>
  <si>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</si>
  <si>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</si>
  <si>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</si>
  <si>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</si>
  <si>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</si>
  <si>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</si>
  <si>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</si>
  <si>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</si>
  <si>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</si>
  <si>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</si>
  <si>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</si>
  <si>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</si>
  <si>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</si>
  <si>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</si>
  <si>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</si>
  <si>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</si>
  <si>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</si>
  <si>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</si>
  <si>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</si>
  <si>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</si>
  <si>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</si>
  <si>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</si>
  <si>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</si>
  <si>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</si>
  <si>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</si>
  <si>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</si>
  <si>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</si>
  <si>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</si>
  <si>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</si>
  <si>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</si>
  <si>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</si>
  <si>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</si>
  <si>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</si>
  <si>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</si>
  <si>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</si>
  <si>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</si>
  <si>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</si>
  <si>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</si>
  <si>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</si>
  <si>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</si>
  <si>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</si>
  <si>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</si>
  <si>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</si>
  <si>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</si>
  <si>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</si>
  <si>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</si>
  <si>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</si>
  <si>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</si>
  <si>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</si>
  <si>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</si>
  <si>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</si>
  <si>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</si>
  <si>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</si>
  <si>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</si>
  <si>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</si>
  <si>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</si>
  <si>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</si>
  <si>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</si>
  <si>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</si>
  <si>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</si>
  <si>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</si>
  <si>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</si>
  <si>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</si>
  <si>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</si>
  <si>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</si>
  <si>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</si>
  <si>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</si>
  <si>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</si>
  <si>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</si>
  <si>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</si>
  <si>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</si>
  <si>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</si>
  <si>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</si>
  <si>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</si>
  <si>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</si>
  <si>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</si>
  <si>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</si>
  <si>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</si>
  <si>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</si>
  <si>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</si>
  <si>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</si>
  <si>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</si>
  <si>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</si>
  <si>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</si>
  <si>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</si>
  <si>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</si>
  <si>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</si>
  <si>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</si>
  <si>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</si>
  <si>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</si>
  <si>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</si>
  <si>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</si>
  <si>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</si>
  <si>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</si>
  <si>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</si>
  <si>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</si>
  <si>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</si>
  <si>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</si>
  <si>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</si>
  <si>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</si>
  <si>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</si>
  <si>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</si>
  <si>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</si>
  <si>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</si>
  <si>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</si>
  <si>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</si>
  <si>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</si>
  <si>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</si>
  <si>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</si>
  <si>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</si>
  <si>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</si>
  <si>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</si>
  <si>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</si>
  <si>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</si>
  <si>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</si>
  <si>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</si>
  <si>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</si>
  <si>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</si>
  <si>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</si>
  <si>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</si>
  <si>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</si>
  <si>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</si>
  <si>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</si>
  <si>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</si>
  <si>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</si>
  <si>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</si>
  <si>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</si>
  <si>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</si>
  <si>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</si>
  <si>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</si>
  <si>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</si>
  <si>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</si>
  <si>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</si>
  <si>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</si>
  <si>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</si>
  <si>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</si>
  <si>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</si>
  <si>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</si>
  <si>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</si>
  <si>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</si>
  <si>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</si>
  <si>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</si>
  <si>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</si>
  <si>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</si>
  <si>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</si>
  <si>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</si>
  <si>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</si>
  <si>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</si>
  <si>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</si>
  <si>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</si>
  <si>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</si>
  <si>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</si>
  <si>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</si>
  <si>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</si>
  <si>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</si>
  <si>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</si>
  <si>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</si>
  <si>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</si>
  <si>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</si>
  <si>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</si>
  <si>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</si>
  <si>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</si>
  <si>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</si>
  <si>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</si>
  <si>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</si>
  <si>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</si>
  <si>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</si>
  <si>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</si>
  <si>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</si>
  <si>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</si>
  <si>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</si>
  <si>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</si>
  <si>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</si>
  <si>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</si>
  <si>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</si>
  <si>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</si>
  <si>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</si>
  <si>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</si>
  <si>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</si>
  <si>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</si>
  <si>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</si>
  <si>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</si>
  <si>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</si>
  <si>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</si>
  <si>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</si>
  <si>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</si>
  <si>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</si>
  <si>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</si>
  <si>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</si>
  <si>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</si>
  <si>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</si>
  <si>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</si>
  <si>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</si>
  <si>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</si>
  <si>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</si>
  <si>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</si>
  <si>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</si>
  <si>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</si>
  <si>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</si>
  <si>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</si>
  <si>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</si>
  <si>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</si>
  <si>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</si>
  <si>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</si>
  <si>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</si>
  <si>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</si>
  <si>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</si>
  <si>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</si>
  <si>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</si>
  <si>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</si>
  <si>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</si>
  <si>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</si>
  <si>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</si>
  <si>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</si>
  <si>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</si>
  <si>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</si>
  <si>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</si>
  <si>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</si>
  <si>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</si>
  <si>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</si>
  <si>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</si>
  <si>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</si>
  <si>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</si>
  <si>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</si>
  <si>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</si>
  <si>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</si>
  <si>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</si>
  <si>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</si>
  <si>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</si>
  <si>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</si>
  <si>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</si>
  <si>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</si>
  <si>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</si>
  <si>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</si>
  <si>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</si>
  <si>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</si>
  <si>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</si>
  <si>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</si>
  <si>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</si>
  <si>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</si>
  <si>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</si>
  <si>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</si>
  <si>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</si>
  <si>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</si>
  <si>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</si>
  <si>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</si>
  <si>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</si>
  <si>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</si>
  <si>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</si>
  <si>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</si>
  <si>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</si>
  <si>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</si>
  <si>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</si>
  <si>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</si>
  <si>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</si>
  <si>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</si>
  <si>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</si>
  <si>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</si>
  <si>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</si>
  <si>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</si>
  <si>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</si>
  <si>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</si>
  <si>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</si>
  <si>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</si>
  <si>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</si>
  <si>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</si>
  <si>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</si>
  <si>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</si>
  <si>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</si>
  <si>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</si>
  <si>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</si>
  <si>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</si>
  <si>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</si>
  <si>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</si>
  <si>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</si>
  <si>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</si>
  <si>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</si>
  <si>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</si>
  <si>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</si>
  <si>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</si>
  <si>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</si>
  <si>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</si>
  <si>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</si>
  <si>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</si>
  <si>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</si>
  <si>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</si>
  <si>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</si>
  <si>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</si>
  <si>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</si>
  <si>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</si>
  <si>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</si>
  <si>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</si>
  <si>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</si>
  <si>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</si>
  <si>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</si>
  <si>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</si>
  <si>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</si>
  <si>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</si>
  <si>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</si>
  <si>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</si>
  <si>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</si>
  <si>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</si>
  <si>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</si>
  <si>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</si>
  <si>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</si>
  <si>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</si>
  <si>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</si>
  <si>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</si>
  <si>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</si>
  <si>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</si>
  <si>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</si>
  <si>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</si>
  <si>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</si>
  <si>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</si>
  <si>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</si>
  <si>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</si>
  <si>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</si>
  <si>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</si>
  <si>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</si>
  <si>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</si>
  <si>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</si>
  <si>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</si>
  <si>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</si>
  <si>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</si>
  <si>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</si>
  <si>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</si>
  <si>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</si>
  <si>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</si>
  <si>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</si>
  <si>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</si>
  <si>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</si>
  <si>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</si>
  <si>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</si>
  <si>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</si>
  <si>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</si>
  <si>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</si>
  <si>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</si>
  <si>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</si>
  <si>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</si>
  <si>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</si>
  <si>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</si>
  <si>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</si>
  <si>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</si>
  <si>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</si>
  <si>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</si>
  <si>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</si>
  <si>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</si>
  <si>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</si>
  <si>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</si>
  <si>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</si>
  <si>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</si>
  <si>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</si>
  <si>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</si>
  <si>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</si>
  <si>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</si>
  <si>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</si>
  <si>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</si>
  <si>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</si>
  <si>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</si>
  <si>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</si>
  <si>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</si>
  <si>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</si>
  <si>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</si>
  <si>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</si>
  <si>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</si>
  <si>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</si>
  <si>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</si>
  <si>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</si>
  <si>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</si>
  <si>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</si>
  <si>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</si>
  <si>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</si>
  <si>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</si>
  <si>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</si>
  <si>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</si>
  <si>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</si>
  <si>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</si>
  <si>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</si>
  <si>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</si>
  <si>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</si>
  <si>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</si>
  <si>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</si>
  <si>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</si>
  <si>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</si>
  <si>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</si>
  <si>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</si>
  <si>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</si>
  <si>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</si>
  <si>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</si>
  <si>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</si>
  <si>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</si>
  <si>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</si>
  <si>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</si>
  <si>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</si>
  <si>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</si>
  <si>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</si>
  <si>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</si>
  <si>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"ЦБА Асет Мениджмънт" АД</t>
  </si>
  <si>
    <t>неконсолидиран</t>
  </si>
  <si>
    <t>І-во тримесечие 2008</t>
  </si>
  <si>
    <t>1. "ЦБА - В.Търново" ЕООД</t>
  </si>
  <si>
    <t>2. "ЦБА - Русе" ЕООД</t>
  </si>
  <si>
    <t>3."ЦБА - Габрово" ЕООД</t>
  </si>
  <si>
    <t>Дата на съставяне: 30.04.2008г.</t>
  </si>
  <si>
    <t>Съставител:…………… / Радостина Ненчева/</t>
  </si>
  <si>
    <t>Ръководител:…………………. /Ивайло Маринов/</t>
  </si>
  <si>
    <t>30.04.2008г.</t>
  </si>
  <si>
    <t>.......................   /Ивайло Маринов/</t>
  </si>
  <si>
    <t>......................   /Радостина Ненчева/</t>
  </si>
  <si>
    <t>Дата на съставяне:                                       30.04.2008г.</t>
  </si>
  <si>
    <t>/Радостина Ненчева/</t>
  </si>
  <si>
    <t>/Ивайло Маринов/</t>
  </si>
  <si>
    <t xml:space="preserve">Дата  на съставяне: 30.04.2008г.                                                                                                                                </t>
  </si>
  <si>
    <t xml:space="preserve">Дата на съставяне: 30.04.2008г.                         </t>
  </si>
  <si>
    <t>Ръководител:...................... /Ивайло Маринов/</t>
  </si>
  <si>
    <t>Съставител:.................................    /Радостина Ненчева/</t>
  </si>
  <si>
    <t>Ръководител:............................... /Ивайло Маринов/</t>
  </si>
  <si>
    <t>Дата на съставяне:30.04.2008г.</t>
  </si>
  <si>
    <t>Съставител: …………………… /Радостина Ненчева/</t>
  </si>
  <si>
    <t>Ръководител: ………………….. /Ивайло Маринов/</t>
  </si>
  <si>
    <t>Отчетен период:1-во тримесечие 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</si>
</sst>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rabotna\aset\Mezdinni_FO_aset_31.03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"ЦБА Асет Мениджмънт" АД</v>
          </cell>
          <cell r="H3">
            <v>104672605</v>
          </cell>
        </row>
        <row r="4">
          <cell r="H4" t="str">
            <v> </v>
          </cell>
        </row>
        <row r="5">
          <cell r="E5" t="str">
            <v>І-во тримесечие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5">
      <selection activeCell="A5" sqref="A5:D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104672605</v>
      </c>
    </row>
    <row r="4" spans="1:8" ht="15">
      <c r="A4" s="580" t="s">
        <v>3</v>
      </c>
      <c r="B4" s="586"/>
      <c r="C4" s="586"/>
      <c r="D4" s="586"/>
      <c r="E4" s="504" t="s">
        <v>862</v>
      </c>
      <c r="F4" s="582" t="s">
        <v>4</v>
      </c>
      <c r="G4" s="583"/>
      <c r="H4" s="461" t="s">
        <v>159</v>
      </c>
    </row>
    <row r="5" spans="1:8" ht="15">
      <c r="A5" s="580" t="s">
        <v>884</v>
      </c>
      <c r="B5" s="581"/>
      <c r="C5" s="581"/>
      <c r="D5" s="581"/>
      <c r="E5" s="505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20200</v>
      </c>
      <c r="H11" s="152">
        <v>20200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19</v>
      </c>
      <c r="D13" s="151">
        <v>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33</v>
      </c>
      <c r="D15" s="151">
        <v>28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</v>
      </c>
      <c r="D16" s="151">
        <v>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</v>
      </c>
      <c r="D17" s="151"/>
      <c r="E17" s="243" t="s">
        <v>46</v>
      </c>
      <c r="F17" s="245" t="s">
        <v>47</v>
      </c>
      <c r="G17" s="154">
        <f>G11+G14+G15+G16</f>
        <v>20200</v>
      </c>
      <c r="H17" s="154">
        <f>H11+H14+H15+H16</f>
        <v>20200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75</v>
      </c>
      <c r="D19" s="155">
        <f>SUM(D11:D18)</f>
        <v>66</v>
      </c>
      <c r="E19" s="237" t="s">
        <v>53</v>
      </c>
      <c r="F19" s="242" t="s">
        <v>54</v>
      </c>
      <c r="G19" s="152">
        <v>10006</v>
      </c>
      <c r="H19" s="152">
        <v>10006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10006</v>
      </c>
      <c r="H25" s="154">
        <f>H19+H20+H21</f>
        <v>10006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174</v>
      </c>
      <c r="H27" s="154">
        <f>SUM(H28:H30)</f>
        <v>-4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</v>
      </c>
      <c r="H29" s="316">
        <v>-4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</v>
      </c>
      <c r="H31" s="152">
        <v>178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211</v>
      </c>
      <c r="H33" s="154">
        <f>H27+H31+H32</f>
        <v>174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19600</v>
      </c>
      <c r="D34" s="155">
        <f>SUM(D35:D38)</f>
        <v>19600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19600</v>
      </c>
      <c r="D35" s="151">
        <v>19600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30417</v>
      </c>
      <c r="H36" s="154">
        <f>H25+H17+H33</f>
        <v>30380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586</v>
      </c>
      <c r="H44" s="152">
        <v>458</v>
      </c>
    </row>
    <row r="45" spans="1:15" ht="15">
      <c r="A45" s="235" t="s">
        <v>136</v>
      </c>
      <c r="B45" s="249" t="s">
        <v>137</v>
      </c>
      <c r="C45" s="155">
        <f>C34+C39+C44</f>
        <v>19600</v>
      </c>
      <c r="D45" s="155">
        <f>D34+D39+D44</f>
        <v>19600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666</v>
      </c>
      <c r="D47" s="151">
        <v>471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21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607</v>
      </c>
      <c r="H49" s="154">
        <f>SUM(H43:H48)</f>
        <v>458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954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1620</v>
      </c>
      <c r="D51" s="155">
        <f>SUM(D47:D50)</f>
        <v>471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21300</v>
      </c>
      <c r="D55" s="155">
        <f>D19+D20+D21+D27+D32+D45+D51+D53+D54</f>
        <v>20142</v>
      </c>
      <c r="E55" s="237" t="s">
        <v>172</v>
      </c>
      <c r="F55" s="261" t="s">
        <v>173</v>
      </c>
      <c r="G55" s="154">
        <f>G49+G51+G52+G53+G54</f>
        <v>607</v>
      </c>
      <c r="H55" s="154">
        <f>H49+H51+H52+H53+H54</f>
        <v>458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176</v>
      </c>
      <c r="H60" s="152">
        <v>136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196</v>
      </c>
      <c r="H61" s="154">
        <f>SUM(H62:H68)</f>
        <v>526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27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100</v>
      </c>
      <c r="H64" s="152">
        <v>432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577</v>
      </c>
      <c r="D67" s="151">
        <v>279</v>
      </c>
      <c r="E67" s="237" t="s">
        <v>209</v>
      </c>
      <c r="F67" s="242" t="s">
        <v>210</v>
      </c>
      <c r="G67" s="152">
        <v>18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24</v>
      </c>
      <c r="D68" s="151">
        <v>18</v>
      </c>
      <c r="E68" s="237" t="s">
        <v>213</v>
      </c>
      <c r="F68" s="242" t="s">
        <v>214</v>
      </c>
      <c r="G68" s="152">
        <v>7</v>
      </c>
      <c r="H68" s="152">
        <v>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372</v>
      </c>
      <c r="H71" s="161">
        <f>H59+H60+H61+H69+H70</f>
        <v>662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153</v>
      </c>
      <c r="D74" s="151">
        <v>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754</v>
      </c>
      <c r="D75" s="155">
        <f>SUM(D67:D74)</f>
        <v>317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1803</v>
      </c>
      <c r="D78" s="155">
        <f>SUM(D79:D81)</f>
        <v>2068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372</v>
      </c>
      <c r="H79" s="162">
        <f>H71+H74+H75+H76</f>
        <v>662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1803</v>
      </c>
      <c r="D81" s="151">
        <v>2068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1803</v>
      </c>
      <c r="D84" s="155">
        <f>D83+D82+D78</f>
        <v>2068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132</v>
      </c>
      <c r="D87" s="151">
        <v>126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7407</v>
      </c>
      <c r="D88" s="151">
        <v>8847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7539</v>
      </c>
      <c r="D91" s="155">
        <f>SUM(D87:D90)</f>
        <v>8973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10096</v>
      </c>
      <c r="D93" s="155">
        <f>D64+D75+D84+D91+D92</f>
        <v>11358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31396</v>
      </c>
      <c r="D94" s="164">
        <f>D93+D55</f>
        <v>31500</v>
      </c>
      <c r="E94" s="449" t="s">
        <v>270</v>
      </c>
      <c r="F94" s="289" t="s">
        <v>271</v>
      </c>
      <c r="G94" s="165">
        <f>G36+G39+G55+G79</f>
        <v>31396</v>
      </c>
      <c r="H94" s="165">
        <f>H36+H39+H55+H79</f>
        <v>31500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868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869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60" workbookViewId="0" topLeftCell="A4">
      <selection activeCell="D50" sqref="D50:H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"ЦБА Асет Мениджмънт" АД</v>
      </c>
      <c r="C2" s="589"/>
      <c r="D2" s="589"/>
      <c r="E2" s="589"/>
      <c r="F2" s="575" t="s">
        <v>2</v>
      </c>
      <c r="G2" s="575"/>
      <c r="H2" s="526">
        <f>'справка №1-БАЛАНС'!H3</f>
        <v>104672605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І-во тримесечие 2008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100</v>
      </c>
      <c r="D10" s="46">
        <v>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</v>
      </c>
      <c r="D11" s="46"/>
      <c r="E11" s="300" t="s">
        <v>292</v>
      </c>
      <c r="F11" s="549" t="s">
        <v>293</v>
      </c>
      <c r="G11" s="550">
        <v>454</v>
      </c>
      <c r="H11" s="550">
        <v>37</v>
      </c>
    </row>
    <row r="12" spans="1:8" ht="12">
      <c r="A12" s="298" t="s">
        <v>294</v>
      </c>
      <c r="B12" s="299" t="s">
        <v>295</v>
      </c>
      <c r="C12" s="46">
        <v>135</v>
      </c>
      <c r="D12" s="46">
        <v>24</v>
      </c>
      <c r="E12" s="300" t="s">
        <v>78</v>
      </c>
      <c r="F12" s="549" t="s">
        <v>296</v>
      </c>
      <c r="G12" s="550">
        <v>1</v>
      </c>
      <c r="H12" s="550"/>
    </row>
    <row r="13" spans="1:18" ht="12">
      <c r="A13" s="298" t="s">
        <v>297</v>
      </c>
      <c r="B13" s="299" t="s">
        <v>298</v>
      </c>
      <c r="C13" s="46">
        <v>20</v>
      </c>
      <c r="D13" s="46">
        <v>5</v>
      </c>
      <c r="E13" s="301" t="s">
        <v>51</v>
      </c>
      <c r="F13" s="551" t="s">
        <v>299</v>
      </c>
      <c r="G13" s="548">
        <f>SUM(G9:G12)</f>
        <v>455</v>
      </c>
      <c r="H13" s="548">
        <f>SUM(H9:H12)</f>
        <v>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278</v>
      </c>
      <c r="D19" s="49">
        <f>SUM(D9:D15)+D16</f>
        <v>33</v>
      </c>
      <c r="E19" s="304" t="s">
        <v>316</v>
      </c>
      <c r="F19" s="552" t="s">
        <v>317</v>
      </c>
      <c r="G19" s="550">
        <v>142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265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142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278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556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597</v>
      </c>
      <c r="H28" s="548">
        <f>H13+H15+H24</f>
        <v>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41</v>
      </c>
      <c r="D30" s="50">
        <f>IF((H28-D28)&gt;0,H28-D28,0)</f>
        <v>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556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597</v>
      </c>
      <c r="H33" s="53">
        <f>H32-H31+H28</f>
        <v>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41</v>
      </c>
      <c r="D34" s="50">
        <f>IF((H33-D33)&gt;0,H33-D33,0)</f>
        <v>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37</v>
      </c>
      <c r="D39" s="460">
        <f>+IF((H33-D33-D35)&gt;0,H33-D33-D35,0)</f>
        <v>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37</v>
      </c>
      <c r="D41" s="52">
        <f>IF(H39=0,IF(D39-D40&gt;0,D39-D40+H40,0),IF(H39-H40&lt;0,H40-H39+D39,0))</f>
        <v>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597</v>
      </c>
      <c r="D42" s="53">
        <f>D33+D35+D39</f>
        <v>37</v>
      </c>
      <c r="E42" s="128" t="s">
        <v>379</v>
      </c>
      <c r="F42" s="129" t="s">
        <v>380</v>
      </c>
      <c r="G42" s="53">
        <f>G39+G33</f>
        <v>597</v>
      </c>
      <c r="H42" s="53">
        <f>H39+H33</f>
        <v>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859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381</v>
      </c>
      <c r="D48" s="587" t="s">
        <v>872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 t="s">
        <v>871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2">
      <selection activeCell="C52" sqref="C52:D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"ЦБА Асет Мениджмънт" АД</v>
      </c>
      <c r="C4" s="541" t="s">
        <v>2</v>
      </c>
      <c r="D4" s="541">
        <f>'справка №1-БАЛАНС'!H3</f>
        <v>104672605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І-во тримесечие 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279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-805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-13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-684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-979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-979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265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-29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-1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229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-1434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8973</v>
      </c>
      <c r="D44" s="132">
        <v>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7539</v>
      </c>
      <c r="D45" s="55">
        <f>D44+D43</f>
        <v>46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 t="s">
        <v>874</v>
      </c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7" t="s">
        <v>875</v>
      </c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K41" sqref="K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"ЦБА Асет Мениджмънт"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104672605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І-во тримесечие 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20200</v>
      </c>
      <c r="D11" s="58">
        <f>'справка №1-БАЛАНС'!H19</f>
        <v>10006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178</v>
      </c>
      <c r="J11" s="58">
        <f>'справка №1-БАЛАНС'!H29+'справка №1-БАЛАНС'!H32</f>
        <v>-4</v>
      </c>
      <c r="K11" s="60"/>
      <c r="L11" s="344">
        <f>SUM(C11:K11)</f>
        <v>30380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20200</v>
      </c>
      <c r="D15" s="61">
        <f aca="true" t="shared" si="2" ref="D15:M15">D11+D12</f>
        <v>10006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178</v>
      </c>
      <c r="J15" s="61">
        <f t="shared" si="2"/>
        <v>-4</v>
      </c>
      <c r="K15" s="61">
        <f t="shared" si="2"/>
        <v>0</v>
      </c>
      <c r="L15" s="344">
        <f t="shared" si="1"/>
        <v>30380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37</v>
      </c>
      <c r="J16" s="345">
        <f>+'справка №1-БАЛАНС'!G32</f>
        <v>0</v>
      </c>
      <c r="K16" s="60"/>
      <c r="L16" s="344">
        <f t="shared" si="1"/>
        <v>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20200</v>
      </c>
      <c r="D29" s="59">
        <f aca="true" t="shared" si="6" ref="D29:M29">D17+D20+D21+D24+D28+D27+D15+D16</f>
        <v>10006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215</v>
      </c>
      <c r="J29" s="59">
        <f t="shared" si="6"/>
        <v>-4</v>
      </c>
      <c r="K29" s="59">
        <f t="shared" si="6"/>
        <v>0</v>
      </c>
      <c r="L29" s="344">
        <f t="shared" si="1"/>
        <v>30417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20200</v>
      </c>
      <c r="D32" s="59">
        <f t="shared" si="7"/>
        <v>10006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215</v>
      </c>
      <c r="J32" s="59">
        <f t="shared" si="7"/>
        <v>-4</v>
      </c>
      <c r="K32" s="59">
        <f t="shared" si="7"/>
        <v>0</v>
      </c>
      <c r="L32" s="344">
        <f t="shared" si="1"/>
        <v>30417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9" t="s">
        <v>521</v>
      </c>
      <c r="E38" s="579"/>
      <c r="F38" s="579" t="s">
        <v>874</v>
      </c>
      <c r="G38" s="579"/>
      <c r="H38" s="579"/>
      <c r="I38" s="579"/>
      <c r="J38" s="15" t="s">
        <v>855</v>
      </c>
      <c r="K38" s="15"/>
      <c r="L38" s="579" t="s">
        <v>875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K44" sqref="K44:N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"ЦБА Асет Мениджмънт"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104672605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І-во тримесечие 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21</v>
      </c>
      <c r="E11" s="189">
        <v>3</v>
      </c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3</v>
      </c>
      <c r="L11" s="65">
        <v>2</v>
      </c>
      <c r="M11" s="65"/>
      <c r="N11" s="74">
        <f t="shared" si="4"/>
        <v>5</v>
      </c>
      <c r="O11" s="65"/>
      <c r="P11" s="65"/>
      <c r="Q11" s="74">
        <f t="shared" si="0"/>
        <v>5</v>
      </c>
      <c r="R11" s="74">
        <f t="shared" si="1"/>
        <v>19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</v>
      </c>
      <c r="E13" s="189">
        <v>7</v>
      </c>
      <c r="F13" s="189"/>
      <c r="G13" s="74">
        <f t="shared" si="2"/>
        <v>35</v>
      </c>
      <c r="H13" s="65"/>
      <c r="I13" s="65"/>
      <c r="J13" s="74">
        <f t="shared" si="3"/>
        <v>35</v>
      </c>
      <c r="K13" s="65"/>
      <c r="L13" s="65">
        <v>2</v>
      </c>
      <c r="M13" s="65"/>
      <c r="N13" s="74">
        <f t="shared" si="4"/>
        <v>2</v>
      </c>
      <c r="O13" s="65"/>
      <c r="P13" s="65"/>
      <c r="Q13" s="74">
        <f t="shared" si="0"/>
        <v>2</v>
      </c>
      <c r="R13" s="74">
        <f t="shared" si="1"/>
        <v>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23</v>
      </c>
      <c r="E14" s="189">
        <v>3</v>
      </c>
      <c r="F14" s="189"/>
      <c r="G14" s="74">
        <f t="shared" si="2"/>
        <v>26</v>
      </c>
      <c r="H14" s="65"/>
      <c r="I14" s="65"/>
      <c r="J14" s="74">
        <f t="shared" si="3"/>
        <v>26</v>
      </c>
      <c r="K14" s="65">
        <v>3</v>
      </c>
      <c r="L14" s="65">
        <v>1</v>
      </c>
      <c r="M14" s="65"/>
      <c r="N14" s="74">
        <f t="shared" si="4"/>
        <v>4</v>
      </c>
      <c r="O14" s="65"/>
      <c r="P14" s="65"/>
      <c r="Q14" s="74">
        <f t="shared" si="0"/>
        <v>4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>
        <v>1</v>
      </c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72</v>
      </c>
      <c r="E17" s="194">
        <f>SUM(E9:E16)</f>
        <v>14</v>
      </c>
      <c r="F17" s="194">
        <f>SUM(F9:F16)</f>
        <v>0</v>
      </c>
      <c r="G17" s="74">
        <f t="shared" si="2"/>
        <v>86</v>
      </c>
      <c r="H17" s="75">
        <f>SUM(H9:H16)</f>
        <v>0</v>
      </c>
      <c r="I17" s="75">
        <f>SUM(I9:I16)</f>
        <v>0</v>
      </c>
      <c r="J17" s="74">
        <f t="shared" si="3"/>
        <v>86</v>
      </c>
      <c r="K17" s="75">
        <f>SUM(K9:K16)</f>
        <v>6</v>
      </c>
      <c r="L17" s="75">
        <f>SUM(L9:L16)</f>
        <v>5</v>
      </c>
      <c r="M17" s="75">
        <f>SUM(M9:M16)</f>
        <v>0</v>
      </c>
      <c r="N17" s="74">
        <f t="shared" si="4"/>
        <v>11</v>
      </c>
      <c r="O17" s="75">
        <f>SUM(O9:O16)</f>
        <v>0</v>
      </c>
      <c r="P17" s="75">
        <f>SUM(P9:P16)</f>
        <v>0</v>
      </c>
      <c r="Q17" s="74">
        <f t="shared" si="5"/>
        <v>11</v>
      </c>
      <c r="R17" s="74">
        <f t="shared" si="6"/>
        <v>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76</v>
      </c>
      <c r="E40" s="438">
        <f>E17+E18+E19+E25+E38+E39</f>
        <v>14</v>
      </c>
      <c r="F40" s="438">
        <f aca="true" t="shared" si="13" ref="F40:R40">F17+F18+F19+F25+F38+F39</f>
        <v>0</v>
      </c>
      <c r="G40" s="438">
        <f t="shared" si="13"/>
        <v>90</v>
      </c>
      <c r="H40" s="438">
        <f t="shared" si="13"/>
        <v>0</v>
      </c>
      <c r="I40" s="438">
        <f t="shared" si="13"/>
        <v>0</v>
      </c>
      <c r="J40" s="438">
        <f t="shared" si="13"/>
        <v>90</v>
      </c>
      <c r="K40" s="438">
        <f t="shared" si="13"/>
        <v>7</v>
      </c>
      <c r="L40" s="438">
        <f t="shared" si="13"/>
        <v>5</v>
      </c>
      <c r="M40" s="438">
        <f t="shared" si="13"/>
        <v>0</v>
      </c>
      <c r="N40" s="438">
        <f t="shared" si="13"/>
        <v>12</v>
      </c>
      <c r="O40" s="438">
        <f t="shared" si="13"/>
        <v>0</v>
      </c>
      <c r="P40" s="438">
        <f t="shared" si="13"/>
        <v>0</v>
      </c>
      <c r="Q40" s="438">
        <f t="shared" si="13"/>
        <v>12</v>
      </c>
      <c r="R40" s="438">
        <f t="shared" si="13"/>
        <v>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 t="s">
        <v>874</v>
      </c>
      <c r="L44" s="607"/>
      <c r="M44" s="607"/>
      <c r="N44" s="607"/>
      <c r="O44" s="596" t="s">
        <v>878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60" workbookViewId="0" topLeftCell="A1">
      <selection activeCell="C114" sqref="C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"ЦБА Асет Мениджмънт" АД</v>
      </c>
      <c r="C3" s="619"/>
      <c r="D3" s="526" t="s">
        <v>2</v>
      </c>
      <c r="E3" s="107">
        <f>'справка №1-БАЛАНС'!H3</f>
        <v>104672605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І-во тримесечие 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666</v>
      </c>
      <c r="D11" s="119">
        <f>SUM(D12:D14)</f>
        <v>0</v>
      </c>
      <c r="E11" s="120">
        <f>SUM(E12:E14)</f>
        <v>666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405</v>
      </c>
      <c r="D12" s="108"/>
      <c r="E12" s="120">
        <f aca="true" t="shared" si="0" ref="E12:E42">C12-D12</f>
        <v>405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261</v>
      </c>
      <c r="D14" s="108"/>
      <c r="E14" s="120">
        <f t="shared" si="0"/>
        <v>261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954</v>
      </c>
      <c r="D16" s="119">
        <f>+D17+D18</f>
        <v>0</v>
      </c>
      <c r="E16" s="120">
        <f t="shared" si="0"/>
        <v>954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954</v>
      </c>
      <c r="D18" s="108"/>
      <c r="E18" s="120">
        <f t="shared" si="0"/>
        <v>954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1620</v>
      </c>
      <c r="D19" s="104">
        <f>D11+D15+D16</f>
        <v>0</v>
      </c>
      <c r="E19" s="118">
        <f>E11+E15+E16</f>
        <v>1620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577</v>
      </c>
      <c r="D24" s="119">
        <f>SUM(D25:D27)</f>
        <v>577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111</v>
      </c>
      <c r="D25" s="108">
        <v>111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403</v>
      </c>
      <c r="D26" s="108">
        <v>403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63</v>
      </c>
      <c r="D27" s="108">
        <v>63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</v>
      </c>
      <c r="D28" s="108">
        <v>24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153</v>
      </c>
      <c r="D38" s="105">
        <f>SUM(D39:D42)</f>
        <v>153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153</v>
      </c>
      <c r="D42" s="108">
        <v>153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754</v>
      </c>
      <c r="D43" s="104">
        <f>D24+D28+D29+D31+D30+D32+D33+D38</f>
        <v>754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2376</v>
      </c>
      <c r="D44" s="103">
        <f>D43+D21+D19+D9</f>
        <v>754</v>
      </c>
      <c r="E44" s="118">
        <f>E43+E21+E19+E9</f>
        <v>1622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586</v>
      </c>
      <c r="D56" s="103">
        <f>D57+D59</f>
        <v>0</v>
      </c>
      <c r="E56" s="119">
        <f t="shared" si="1"/>
        <v>586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586</v>
      </c>
      <c r="D57" s="108"/>
      <c r="E57" s="119">
        <f t="shared" si="1"/>
        <v>586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21</v>
      </c>
      <c r="D64" s="108"/>
      <c r="E64" s="119">
        <f t="shared" si="1"/>
        <v>21</v>
      </c>
      <c r="F64" s="110"/>
    </row>
    <row r="65" spans="1:6" ht="12">
      <c r="A65" s="396" t="s">
        <v>709</v>
      </c>
      <c r="B65" s="397" t="s">
        <v>710</v>
      </c>
      <c r="C65" s="109">
        <v>21</v>
      </c>
      <c r="D65" s="109"/>
      <c r="E65" s="119">
        <f t="shared" si="1"/>
        <v>21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607</v>
      </c>
      <c r="D66" s="103">
        <f>D52+D56+D61+D62+D63+D64</f>
        <v>0</v>
      </c>
      <c r="E66" s="119">
        <f t="shared" si="1"/>
        <v>607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27</v>
      </c>
      <c r="D71" s="105">
        <f>SUM(D72:D74)</f>
        <v>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27</v>
      </c>
      <c r="D74" s="108">
        <v>27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176</v>
      </c>
      <c r="D80" s="103">
        <f>SUM(D81:D84)</f>
        <v>176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169</v>
      </c>
      <c r="D83" s="108">
        <v>169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7</v>
      </c>
      <c r="D84" s="108">
        <v>7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169</v>
      </c>
      <c r="D85" s="104">
        <f>SUM(D86:D90)+D94</f>
        <v>169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100</v>
      </c>
      <c r="D87" s="108">
        <v>100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372</v>
      </c>
      <c r="D96" s="104">
        <f>D85+D80+D75+D71+D95</f>
        <v>372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979</v>
      </c>
      <c r="D97" s="104">
        <f>D96+D68+D66</f>
        <v>372</v>
      </c>
      <c r="E97" s="104">
        <f>E96+E68+E66</f>
        <v>607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879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880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view="pageBreakPreview" zoomScale="60" workbookViewId="0" topLeftCell="A1">
      <selection activeCell="J33" sqref="J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"ЦБА Асет Мениджмънт"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104672605</v>
      </c>
    </row>
    <row r="5" spans="1:9" ht="15">
      <c r="A5" s="501" t="s">
        <v>5</v>
      </c>
      <c r="B5" s="621" t="str">
        <f>'справка №1-БАЛАНС'!E5</f>
        <v>І-во тримесечие 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1306015</v>
      </c>
      <c r="D19" s="98"/>
      <c r="E19" s="98"/>
      <c r="F19" s="98">
        <v>2068</v>
      </c>
      <c r="G19" s="98"/>
      <c r="H19" s="98">
        <v>265</v>
      </c>
      <c r="I19" s="434">
        <f t="shared" si="0"/>
        <v>1803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1306015</v>
      </c>
      <c r="D26" s="85">
        <f t="shared" si="2"/>
        <v>0</v>
      </c>
      <c r="E26" s="85">
        <f t="shared" si="2"/>
        <v>0</v>
      </c>
      <c r="F26" s="85">
        <f t="shared" si="2"/>
        <v>2068</v>
      </c>
      <c r="G26" s="85">
        <f t="shared" si="2"/>
        <v>0</v>
      </c>
      <c r="H26" s="85">
        <f t="shared" si="2"/>
        <v>265</v>
      </c>
      <c r="I26" s="434">
        <f t="shared" si="0"/>
        <v>1803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819</v>
      </c>
      <c r="E30" s="622" t="s">
        <v>874</v>
      </c>
      <c r="F30" s="622"/>
      <c r="G30" s="622"/>
      <c r="H30" s="420" t="s">
        <v>781</v>
      </c>
      <c r="I30" s="622" t="s">
        <v>875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'[1]справка №1-БАЛАНС'!E3</f>
        <v>"ЦБА Асет Мениджмънт" АД</v>
      </c>
      <c r="C5" s="627"/>
      <c r="D5" s="627"/>
      <c r="E5" s="570" t="s">
        <v>2</v>
      </c>
      <c r="F5" s="451">
        <f>'[1]справка №1-БАЛАНС'!H3</f>
        <v>104672605</v>
      </c>
    </row>
    <row r="6" spans="1:13" ht="15" customHeight="1">
      <c r="A6" s="27" t="s">
        <v>822</v>
      </c>
      <c r="B6" s="628" t="str">
        <f>'[1]справка №1-БАЛАНС'!E5</f>
        <v>І-во тримесечие 2008</v>
      </c>
      <c r="C6" s="628"/>
      <c r="D6" s="510"/>
      <c r="E6" s="569" t="s">
        <v>4</v>
      </c>
      <c r="F6" s="511" t="str">
        <f>'[1]справка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7421</v>
      </c>
      <c r="D12" s="441"/>
      <c r="E12" s="441"/>
      <c r="F12" s="443">
        <f>C12-E12</f>
        <v>7421</v>
      </c>
    </row>
    <row r="13" spans="1:6" ht="12.75">
      <c r="A13" s="36" t="s">
        <v>865</v>
      </c>
      <c r="B13" s="37"/>
      <c r="C13" s="441">
        <v>8864</v>
      </c>
      <c r="D13" s="441"/>
      <c r="E13" s="441"/>
      <c r="F13" s="443">
        <f aca="true" t="shared" si="0" ref="F13:F26">C13-E13</f>
        <v>8864</v>
      </c>
    </row>
    <row r="14" spans="1:6" ht="12.75">
      <c r="A14" s="36" t="s">
        <v>866</v>
      </c>
      <c r="B14" s="37"/>
      <c r="C14" s="441">
        <v>3315</v>
      </c>
      <c r="D14" s="441"/>
      <c r="E14" s="441"/>
      <c r="F14" s="443">
        <f t="shared" si="0"/>
        <v>3315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19600</v>
      </c>
      <c r="D27" s="429"/>
      <c r="E27" s="429">
        <f>SUM(E12:E26)</f>
        <v>0</v>
      </c>
      <c r="F27" s="442">
        <f>SUM(F12:F26)</f>
        <v>19600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19600</v>
      </c>
      <c r="D79" s="429"/>
      <c r="E79" s="429">
        <f>E78+E61+E44+E27</f>
        <v>0</v>
      </c>
      <c r="F79" s="442">
        <f>F78+F61+F44+F27</f>
        <v>19600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9" t="s">
        <v>882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883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2008-04-30T14:40:47Z</cp:lastPrinted>
  <dcterms:created xsi:type="dcterms:W3CDTF">2000-06-29T12:02:40Z</dcterms:created>
  <dcterms:modified xsi:type="dcterms:W3CDTF">2008-04-30T14:41:45Z</dcterms:modified>
  <cp:category/>
  <cp:version/>
  <cp:contentType/>
  <cp:contentStatus/>
</cp:coreProperties>
</file>