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<sst xmlns="http://schemas.openxmlformats.org/spreadsheetml/2006/main" count="1075" uniqueCount="908">
  <si>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</si>
  <si>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</si>
  <si>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</si>
  <si>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</si>
  <si>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</si>
  <si>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</si>
  <si>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</si>
  <si>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</si>
  <si>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</si>
  <si>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</si>
  <si>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</si>
  <si>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</si>
  <si>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</si>
  <si>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</si>
  <si>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</si>
  <si>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</si>
  <si>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</si>
  <si>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</si>
  <si>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</si>
  <si>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</si>
  <si>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</si>
  <si>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</si>
  <si>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</si>
  <si>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</si>
  <si>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</si>
  <si>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</si>
  <si>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</si>
  <si>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</si>
  <si>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</si>
  <si>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</si>
  <si>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</si>
  <si>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</si>
  <si>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</si>
  <si>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</si>
  <si>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</si>
  <si>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</si>
  <si>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</si>
  <si>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</si>
  <si>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</si>
  <si>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</si>
  <si>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</si>
  <si>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</si>
  <si>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</si>
  <si>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</si>
  <si>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</si>
  <si>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</si>
  <si>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</si>
  <si>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</si>
  <si>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</si>
  <si>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</si>
  <si>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</si>
  <si>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</si>
  <si>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</si>
  <si>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</si>
  <si>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</si>
  <si>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</si>
  <si>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</si>
  <si>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</si>
  <si>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</si>
  <si>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</si>
  <si>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</si>
  <si>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</si>
  <si>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</si>
  <si>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</si>
  <si>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</si>
  <si>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</si>
  <si>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</si>
  <si>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</si>
  <si>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</si>
  <si>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</si>
  <si>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</si>
  <si>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</si>
  <si>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</si>
  <si>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</si>
  <si>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</si>
  <si>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</si>
  <si>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</si>
  <si>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</si>
  <si>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</si>
  <si>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</si>
  <si>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</si>
  <si>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</si>
  <si>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</si>
  <si>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</si>
  <si>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</si>
  <si>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</si>
  <si>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</si>
  <si>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</si>
  <si>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</si>
  <si>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</si>
  <si>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</si>
  <si>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</si>
  <si>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</si>
  <si>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</si>
  <si>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</si>
  <si>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</si>
  <si>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</si>
  <si>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</si>
  <si>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</si>
  <si>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</si>
  <si>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</si>
  <si>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</si>
  <si>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</si>
  <si>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</si>
  <si>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</si>
  <si>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</si>
  <si>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</si>
  <si>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</si>
  <si>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</si>
  <si>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</si>
  <si>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</si>
  <si>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</si>
  <si>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</si>
  <si>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</si>
  <si>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</si>
  <si>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</si>
  <si>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</si>
  <si>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</si>
  <si>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</si>
  <si>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</si>
  <si>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</si>
  <si>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</si>
  <si>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</si>
  <si>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</si>
  <si>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</si>
  <si>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</si>
  <si>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</si>
  <si>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</si>
  <si>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</si>
  <si>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</si>
  <si>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</si>
  <si>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</si>
  <si>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</si>
  <si>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</si>
  <si>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</si>
  <si>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</si>
  <si>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</si>
  <si>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</si>
  <si>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</si>
  <si>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</si>
  <si>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</si>
  <si>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</si>
  <si>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</si>
  <si>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</si>
  <si>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</si>
  <si>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</si>
  <si>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</si>
  <si>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</si>
  <si>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</si>
  <si>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</si>
  <si>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</si>
  <si>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</si>
  <si>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</si>
  <si>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</si>
  <si>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</si>
  <si>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</si>
  <si>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</si>
  <si>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</si>
  <si>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</si>
  <si>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</si>
  <si>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</si>
  <si>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</si>
  <si>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</si>
  <si>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</si>
  <si>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</si>
  <si>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</si>
  <si>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</si>
  <si>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</si>
  <si>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</si>
  <si>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</si>
  <si>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</si>
  <si>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</si>
  <si>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</si>
  <si>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</si>
  <si>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</si>
  <si>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</si>
  <si>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</si>
  <si>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</si>
  <si>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</si>
  <si>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</si>
  <si>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</si>
  <si>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</si>
  <si>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</si>
  <si>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</si>
  <si>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</si>
  <si>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</si>
  <si>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</si>
  <si>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</si>
  <si>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</si>
  <si>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</si>
  <si>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</si>
  <si>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</si>
  <si>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</si>
  <si>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</si>
  <si>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</si>
  <si>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</si>
  <si>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</si>
  <si>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</si>
  <si>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</si>
  <si>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</si>
  <si>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</si>
  <si>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</si>
  <si>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</si>
  <si>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</si>
  <si>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</si>
  <si>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</si>
  <si>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</si>
  <si>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</si>
  <si>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</si>
  <si>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</si>
  <si>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</si>
  <si>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</si>
  <si>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</si>
  <si>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</si>
  <si>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</si>
  <si>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</si>
  <si>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</si>
  <si>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</si>
  <si>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</si>
  <si>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</si>
  <si>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</si>
  <si>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</si>
  <si>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</si>
  <si>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</si>
  <si>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</si>
  <si>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</si>
  <si>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</si>
  <si>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</si>
  <si>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</si>
  <si>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</si>
  <si>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</si>
  <si>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</si>
  <si>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</si>
  <si>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</si>
  <si>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</si>
  <si>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</si>
  <si>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</si>
  <si>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</si>
  <si>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</si>
  <si>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</si>
  <si>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</si>
  <si>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</si>
  <si>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</si>
  <si>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</si>
  <si>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</si>
  <si>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</si>
  <si>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</si>
  <si>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</si>
  <si>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</si>
  <si>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</si>
  <si>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</si>
  <si>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</si>
  <si>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</si>
  <si>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</si>
  <si>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</si>
  <si>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</si>
  <si>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</si>
  <si>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</si>
  <si>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</si>
  <si>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</si>
  <si>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</si>
  <si>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</si>
  <si>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</si>
  <si>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</si>
  <si>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</si>
  <si>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</si>
  <si>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</si>
  <si>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</si>
  <si>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</si>
  <si>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</si>
  <si>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</si>
  <si>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</si>
  <si>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</si>
  <si>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</si>
  <si>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</si>
  <si>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</si>
  <si>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</si>
  <si>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</si>
  <si>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</si>
  <si>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</si>
  <si>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</si>
  <si>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</si>
  <si>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</si>
  <si>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</si>
  <si>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</si>
  <si>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</si>
  <si>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</si>
  <si>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</si>
  <si>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</si>
  <si>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</si>
  <si>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</si>
  <si>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</si>
  <si>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</si>
  <si>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</si>
  <si>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</si>
  <si>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</si>
  <si>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</si>
  <si>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</si>
  <si>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</si>
  <si>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</si>
  <si>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</si>
  <si>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</si>
  <si>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</si>
  <si>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</si>
  <si>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</si>
  <si>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</si>
  <si>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</si>
  <si>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</si>
  <si>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</si>
  <si>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</si>
  <si>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</si>
  <si>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</si>
  <si>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</si>
  <si>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</si>
  <si>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</si>
  <si>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</si>
  <si>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</si>
  <si>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</si>
  <si>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</si>
  <si>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</si>
  <si>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</si>
  <si>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</si>
  <si>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</si>
  <si>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</si>
  <si>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</si>
  <si>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</si>
  <si>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</si>
  <si>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</si>
  <si>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</si>
  <si>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</si>
  <si>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</si>
  <si>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</si>
  <si>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</si>
  <si>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</si>
  <si>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</si>
  <si>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</si>
  <si>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</si>
  <si>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</si>
  <si>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</si>
  <si>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</si>
  <si>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</si>
  <si>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</si>
  <si>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</si>
  <si>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</si>
  <si>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</si>
  <si>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</si>
  <si>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</si>
  <si>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</si>
  <si>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</si>
  <si>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</si>
  <si>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</si>
  <si>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</si>
  <si>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</si>
  <si>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</si>
  <si>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</si>
  <si>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</si>
  <si>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</si>
  <si>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</si>
  <si>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</si>
  <si>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</si>
  <si>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</si>
  <si>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</si>
  <si>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</si>
  <si>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</si>
  <si>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</si>
  <si>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</si>
  <si>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</si>
  <si>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</si>
  <si>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</si>
  <si>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</si>
  <si>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</si>
  <si>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</si>
  <si>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</si>
  <si>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</si>
  <si>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</si>
  <si>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</si>
  <si>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</si>
  <si>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</si>
  <si>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</si>
  <si>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</si>
  <si>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</si>
  <si>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</si>
  <si>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</si>
  <si>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</si>
  <si>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</si>
  <si>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</si>
  <si>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</si>
  <si>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</si>
  <si>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</si>
  <si>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</si>
  <si>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</si>
  <si>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</si>
  <si>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</si>
  <si>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</si>
  <si>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</si>
  <si>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</si>
  <si>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</si>
  <si>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</si>
  <si>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</si>
  <si>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</si>
  <si>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</si>
  <si>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</si>
  <si>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</si>
  <si>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</si>
  <si>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</si>
  <si>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</si>
  <si>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</si>
  <si>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</si>
  <si>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</si>
  <si>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</si>
  <si>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</si>
  <si>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</si>
  <si>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</si>
  <si>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</si>
  <si>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</si>
  <si>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</si>
  <si>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</si>
  <si>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</si>
  <si>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</si>
  <si>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</si>
  <si>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</si>
  <si>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</si>
  <si>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</si>
  <si>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</si>
  <si>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</si>
  <si>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</si>
  <si>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</si>
  <si>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</si>
  <si>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</si>
  <si>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</si>
  <si>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</si>
  <si>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</si>
  <si>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</si>
  <si>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</si>
  <si>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</si>
  <si>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</si>
  <si>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</si>
  <si>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</si>
  <si>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</si>
  <si>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</si>
  <si>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</si>
  <si>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</si>
  <si>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</si>
  <si>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</si>
  <si>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</si>
  <si>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</si>
  <si>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</si>
  <si>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</si>
  <si>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</si>
  <si>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</si>
  <si>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</si>
  <si>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</si>
  <si>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</si>
  <si>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</si>
  <si>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</si>
  <si>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</si>
  <si>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</si>
  <si>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</si>
  <si>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</si>
  <si>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</si>
  <si>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</si>
  <si>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</si>
  <si>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</si>
  <si>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</si>
  <si>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</si>
  <si>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</si>
  <si>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</si>
  <si>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</si>
  <si>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</si>
  <si>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</si>
  <si>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</si>
  <si>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</si>
  <si>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</si>
  <si>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</si>
  <si>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</si>
  <si>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</si>
  <si>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</si>
  <si>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</si>
  <si>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</si>
  <si>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</si>
  <si>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</si>
  <si>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</si>
  <si>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</si>
  <si>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</si>
  <si>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</si>
  <si>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</si>
  <si>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</si>
  <si>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</si>
  <si>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</si>
  <si>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</si>
  <si>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</si>
  <si>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</si>
  <si>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</si>
  <si>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</si>
  <si>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</si>
  <si>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</si>
  <si>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</si>
  <si>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</si>
  <si>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</si>
  <si>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</si>
  <si>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</si>
  <si>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</si>
  <si>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</si>
  <si>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</si>
  <si>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</si>
  <si>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</si>
  <si>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</si>
  <si>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</si>
  <si>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</si>
  <si>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</si>
  <si>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</si>
  <si>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</si>
  <si>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</si>
  <si>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</si>
  <si>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</si>
  <si>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</si>
  <si>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</si>
  <si>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</si>
  <si>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</si>
  <si>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</si>
  <si>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</si>
  <si>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</si>
  <si>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</si>
  <si>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</si>
  <si>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</si>
  <si>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</si>
  <si>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</si>
  <si>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</si>
  <si>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</si>
  <si>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</si>
  <si>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</si>
  <si>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</si>
  <si>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</si>
  <si>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</si>
  <si>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</si>
  <si>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</si>
  <si>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</si>
  <si>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</si>
  <si>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</si>
  <si>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</si>
  <si>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</si>
  <si>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</si>
  <si>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</si>
  <si>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</si>
  <si>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</si>
  <si>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</si>
  <si>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</si>
  <si>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</si>
  <si>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</si>
  <si>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</si>
  <si>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</si>
  <si>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</si>
  <si>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</si>
  <si>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</si>
  <si>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</si>
  <si>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</si>
  <si>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</si>
  <si>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</si>
  <si>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</si>
  <si>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</si>
  <si>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</si>
  <si>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</si>
  <si>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</si>
  <si>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</si>
  <si>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</si>
  <si>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</si>
  <si>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</si>
  <si>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</si>
  <si>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</si>
  <si>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</si>
  <si>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</si>
  <si>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</si>
  <si>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</si>
  <si>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</si>
  <si>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</si>
  <si>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</si>
  <si>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</si>
  <si>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</si>
  <si>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</si>
  <si>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</si>
  <si>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</si>
  <si>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</si>
  <si>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</si>
  <si>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</si>
  <si>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</si>
  <si>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</si>
  <si>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</si>
  <si>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</si>
  <si>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</si>
  <si>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</si>
  <si>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</si>
  <si>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</si>
  <si>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</si>
  <si>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</si>
  <si>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</si>
  <si>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</si>
  <si>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</si>
  <si>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</si>
  <si>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</si>
  <si>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</si>
  <si>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</si>
  <si>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</si>
  <si>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</si>
  <si>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</si>
  <si>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</si>
  <si>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</si>
  <si>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</si>
  <si>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</si>
  <si>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</si>
  <si>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</si>
  <si>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</si>
  <si>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</si>
  <si>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</si>
  <si>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</si>
  <si>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</si>
  <si>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</si>
  <si>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</si>
  <si>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</si>
  <si>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</si>
  <si>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</si>
  <si>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</si>
  <si>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</si>
  <si>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</si>
  <si>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</si>
  <si>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</si>
  <si>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</si>
  <si>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</si>
  <si>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</si>
  <si>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</si>
  <si>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</si>
  <si>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</si>
  <si>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</si>
  <si>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</si>
  <si>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</si>
  <si>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</si>
  <si>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</si>
  <si>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</si>
  <si>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</si>
  <si>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</si>
  <si>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</si>
  <si>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</si>
  <si>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</si>
  <si>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</si>
  <si>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</si>
  <si>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</si>
  <si>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</si>
  <si>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</si>
  <si>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</si>
  <si>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</si>
  <si>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</si>
  <si>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</si>
  <si>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</si>
  <si>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</si>
  <si>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</si>
  <si>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</si>
  <si>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</si>
  <si>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</si>
  <si>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</si>
  <si>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</si>
  <si>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</si>
  <si>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</si>
  <si>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</si>
  <si>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</si>
  <si>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</si>
  <si>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</si>
  <si>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</si>
  <si>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</si>
  <si>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</si>
  <si>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</si>
  <si>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</si>
  <si>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</si>
  <si>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</si>
  <si>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</si>
  <si>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</si>
  <si>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</si>
  <si>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</si>
  <si>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</si>
  <si>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</si>
  <si>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</si>
  <si>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</si>
  <si>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</si>
  <si>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</si>
  <si>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</si>
  <si>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</si>
  <si>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</si>
  <si>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</si>
  <si>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</si>
  <si>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</si>
  <si>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</si>
  <si>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</si>
  <si>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</si>
  <si>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</si>
  <si>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</si>
  <si>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</si>
  <si>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</si>
  <si>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</si>
  <si>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</si>
  <si>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</si>
  <si>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</si>
  <si>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</si>
  <si>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</si>
  <si>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</si>
  <si>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</si>
  <si>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</si>
  <si>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</si>
  <si>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</si>
  <si>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</si>
  <si>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</si>
  <si>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</si>
  <si>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</si>
  <si>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</si>
  <si>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</si>
  <si>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</si>
  <si>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</si>
  <si>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</si>
  <si>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</si>
  <si>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</si>
  <si>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</si>
  <si>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</si>
  <si>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</si>
  <si>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</si>
  <si>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</si>
  <si>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</si>
  <si>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</si>
  <si>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</si>
  <si>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</si>
  <si>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</si>
  <si>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</si>
  <si>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</si>
  <si>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</si>
  <si>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</si>
  <si>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</si>
  <si>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</si>
  <si>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</si>
  <si>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</si>
  <si>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</si>
  <si>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</si>
  <si>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</si>
  <si>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</si>
  <si>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</si>
  <si>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</si>
  <si>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</si>
  <si>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</si>
  <si>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</si>
  <si>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</si>
  <si>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</si>
  <si>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</si>
  <si>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</si>
  <si>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</si>
  <si>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</si>
  <si>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</si>
  <si>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</si>
  <si>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</si>
  <si>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</si>
  <si>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</si>
  <si>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</si>
  <si>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</si>
  <si>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</si>
  <si>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</si>
  <si>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</si>
  <si>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</si>
  <si>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</si>
  <si>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</si>
  <si>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</si>
  <si>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</si>
  <si>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</si>
  <si>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</si>
  <si>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</si>
  <si>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</si>
  <si>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</si>
  <si>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</si>
  <si>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</si>
  <si>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</si>
  <si>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</si>
  <si>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</si>
  <si>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</si>
  <si>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</si>
  <si>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</si>
  <si>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</si>
  <si>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</si>
  <si>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</si>
  <si>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</si>
  <si>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</si>
  <si>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</si>
  <si>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</si>
  <si>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</si>
  <si>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</si>
  <si>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</si>
  <si>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</si>
  <si>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</si>
  <si>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</si>
  <si>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</si>
  <si>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</si>
  <si>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</si>
  <si>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</si>
  <si>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</si>
  <si>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</si>
  <si>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</si>
  <si>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</si>
  <si>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</si>
  <si>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</si>
  <si>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</si>
  <si>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</si>
  <si>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</si>
  <si>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</si>
  <si>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</si>
  <si>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</si>
  <si>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</si>
  <si>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</si>
  <si>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</si>
  <si>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</si>
  <si>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</si>
  <si>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</si>
  <si>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</si>
  <si>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</si>
  <si>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</si>
  <si>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</si>
  <si>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</si>
  <si>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</si>
  <si>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</si>
  <si>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</si>
  <si>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</si>
  <si>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</si>
  <si>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</si>
  <si>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</si>
  <si>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</si>
  <si>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</si>
  <si>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</si>
  <si>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</si>
  <si>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</si>
  <si>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</si>
  <si>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</si>
  <si>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</si>
  <si>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</si>
  <si>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</si>
  <si>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</si>
  <si>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</si>
  <si>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</si>
  <si>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</si>
  <si>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</si>
  <si>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</si>
  <si>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</si>
  <si>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</si>
  <si>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</si>
  <si>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</si>
  <si>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</si>
  <si>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</si>
  <si>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</si>
  <si>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</si>
  <si>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</si>
  <si>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</si>
  <si>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</si>
  <si>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</si>
  <si>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</si>
  <si>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</si>
  <si>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</si>
  <si>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</si>
  <si>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</si>
  <si>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</si>
  <si>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</si>
  <si>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</si>
  <si>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</si>
  <si>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</si>
  <si>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</si>
  <si>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</si>
  <si>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</si>
  <si>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</si>
  <si>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</si>
  <si>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</si>
  <si>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</si>
  <si>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</si>
  <si>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</si>
  <si>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</si>
  <si>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</si>
  <si>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</si>
  <si>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</si>
  <si>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</si>
  <si>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1. ЗПАД България</t>
  </si>
  <si>
    <t>2. Sunny greens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</si>
  <si>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</si>
  <si>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</si>
  <si>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</si>
  <si>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</si>
  <si>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</si>
  <si>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</si>
  <si>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</si>
  <si>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</si>
  <si>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 МЦ Медика Албена  ЕАД</t>
  </si>
  <si>
    <t>6.Албена Тур АД</t>
  </si>
  <si>
    <t>7. Диализен център  ЕООД</t>
  </si>
  <si>
    <t>8.Тихия кът АД</t>
  </si>
  <si>
    <t>9. Екоплод ООД</t>
  </si>
  <si>
    <t>10. Албенаинвест Холдинг</t>
  </si>
  <si>
    <t>11.Албена Автотранс</t>
  </si>
  <si>
    <t>1."Здравно Учреждение Медика-Албена"</t>
  </si>
  <si>
    <t>5.Каварна инфрастракчър електрик ООД</t>
  </si>
  <si>
    <t>3.Визит АД Румъния</t>
  </si>
  <si>
    <t>Отчетен период: 31.03.2009 г.</t>
  </si>
  <si>
    <t>Отчетен период:   31.03.2009 г.</t>
  </si>
  <si>
    <t>Отчетен период:  31.03.2009 Г.</t>
  </si>
  <si>
    <t>Вид на отчета: консолидиран междинен</t>
  </si>
  <si>
    <t>26.05.2009 г.</t>
  </si>
  <si>
    <t>Отчетен период:  31.03.2009 г.</t>
  </si>
  <si>
    <t xml:space="preserve">                Дата  на съставяне: 26.05.2009 г.</t>
  </si>
  <si>
    <t xml:space="preserve">Дата на съставяне: 26.05.2009                   </t>
  </si>
  <si>
    <t>Дата на съставяне: 26.05.2009 г.</t>
  </si>
  <si>
    <r>
      <t>Дата на съставяне: 26</t>
    </r>
    <r>
      <rPr>
        <sz val="10"/>
        <rFont val="Times New Roman"/>
        <family val="1"/>
      </rPr>
      <t>.05.2009 г.</t>
    </r>
  </si>
  <si>
    <r>
      <t xml:space="preserve">Отчетен период:    31.03.2009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</si>
</sst>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04" sqref="A104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1" t="s">
        <v>900</v>
      </c>
      <c r="B4" s="612"/>
      <c r="C4" s="612"/>
      <c r="D4" s="612"/>
      <c r="E4" s="296"/>
      <c r="F4" s="241" t="s">
        <v>2</v>
      </c>
      <c r="G4" s="242"/>
      <c r="H4" s="243">
        <v>462</v>
      </c>
    </row>
    <row r="5" spans="1:8" ht="15">
      <c r="A5" s="221" t="s">
        <v>897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63680</v>
      </c>
      <c r="D11" s="222">
        <v>63680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301382</v>
      </c>
      <c r="D12" s="222">
        <v>303134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15010</v>
      </c>
      <c r="D13" s="222">
        <v>16013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33219</v>
      </c>
      <c r="D14" s="222">
        <v>33981</v>
      </c>
      <c r="E14" s="323" t="s">
        <v>31</v>
      </c>
      <c r="F14" s="322" t="s">
        <v>32</v>
      </c>
      <c r="G14" s="421">
        <v>-69466</v>
      </c>
      <c r="H14" s="421">
        <v>-69466</v>
      </c>
    </row>
    <row r="15" spans="1:8" ht="15">
      <c r="A15" s="315" t="s">
        <v>33</v>
      </c>
      <c r="B15" s="321" t="s">
        <v>34</v>
      </c>
      <c r="C15" s="222">
        <v>9977</v>
      </c>
      <c r="D15" s="222">
        <v>10257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10469</v>
      </c>
      <c r="D16" s="222">
        <v>11266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16191</v>
      </c>
      <c r="D17" s="222">
        <v>14370</v>
      </c>
      <c r="E17" s="323" t="s">
        <v>43</v>
      </c>
      <c r="F17" s="325" t="s">
        <v>44</v>
      </c>
      <c r="G17" s="225">
        <f>G11+G14+G15+G16</f>
        <v>-65193</v>
      </c>
      <c r="H17" s="225">
        <f>H11+H14+H15+H16</f>
        <v>-65193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449928</v>
      </c>
      <c r="D19" s="226">
        <f>SUM(D11:D18)</f>
        <v>452701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27250</v>
      </c>
      <c r="D20" s="222">
        <v>27266</v>
      </c>
      <c r="E20" s="317" t="s">
        <v>54</v>
      </c>
      <c r="F20" s="322" t="s">
        <v>55</v>
      </c>
      <c r="G20" s="223">
        <v>116439</v>
      </c>
      <c r="H20" s="223">
        <v>116439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155629</v>
      </c>
      <c r="H21" s="227">
        <f>SUM(H22:H24)</f>
        <v>155629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738</v>
      </c>
      <c r="H22" s="223">
        <v>738</v>
      </c>
    </row>
    <row r="23" spans="1:13" ht="15">
      <c r="A23" s="315" t="s">
        <v>63</v>
      </c>
      <c r="B23" s="321" t="s">
        <v>64</v>
      </c>
      <c r="C23" s="222"/>
      <c r="D23" s="222">
        <v>1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915</v>
      </c>
      <c r="D24" s="222">
        <v>982</v>
      </c>
      <c r="E24" s="317" t="s">
        <v>69</v>
      </c>
      <c r="F24" s="322" t="s">
        <v>70</v>
      </c>
      <c r="G24" s="223">
        <v>154891</v>
      </c>
      <c r="H24" s="223">
        <v>154891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272068</v>
      </c>
      <c r="H25" s="225">
        <f>H19+H20+H21</f>
        <v>272068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463</v>
      </c>
      <c r="D26" s="222">
        <v>503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1378</v>
      </c>
      <c r="D27" s="226">
        <f>SUM(D23:D26)</f>
        <v>1486</v>
      </c>
      <c r="E27" s="333" t="s">
        <v>80</v>
      </c>
      <c r="F27" s="322" t="s">
        <v>81</v>
      </c>
      <c r="G27" s="225">
        <f>SUM(G28:G30)</f>
        <v>68100</v>
      </c>
      <c r="H27" s="225">
        <f>SUM(H28:H30)</f>
        <v>50381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68100</v>
      </c>
      <c r="H28" s="223">
        <v>50381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768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13235</v>
      </c>
      <c r="M31" s="228"/>
    </row>
    <row r="32" spans="1:15" ht="15">
      <c r="A32" s="315" t="s">
        <v>95</v>
      </c>
      <c r="B32" s="330" t="s">
        <v>96</v>
      </c>
      <c r="C32" s="226">
        <f>C30+C31</f>
        <v>768</v>
      </c>
      <c r="D32" s="226">
        <f>D30+D31</f>
        <v>768</v>
      </c>
      <c r="E32" s="323" t="s">
        <v>97</v>
      </c>
      <c r="F32" s="322" t="s">
        <v>98</v>
      </c>
      <c r="G32" s="421">
        <v>-7785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60315</v>
      </c>
      <c r="H33" s="225">
        <f>H27+H31+H32</f>
        <v>63616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3250</v>
      </c>
      <c r="D34" s="226">
        <f>SUM(D35:D38)</f>
        <v>3250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267190</v>
      </c>
      <c r="H36" s="225">
        <f>H25+H17+H33</f>
        <v>270491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3220</v>
      </c>
      <c r="D37" s="222">
        <v>3220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30</v>
      </c>
      <c r="D38" s="222">
        <v>30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501</v>
      </c>
      <c r="D39" s="230">
        <f>D40+D41+D43</f>
        <v>501</v>
      </c>
      <c r="E39" s="331" t="s">
        <v>115</v>
      </c>
      <c r="F39" s="341" t="s">
        <v>116</v>
      </c>
      <c r="G39" s="223">
        <v>68174</v>
      </c>
      <c r="H39" s="223">
        <v>68479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>
        <v>501</v>
      </c>
      <c r="D40" s="222">
        <v>501</v>
      </c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0</v>
      </c>
      <c r="H43" s="223"/>
      <c r="M43" s="228"/>
    </row>
    <row r="44" spans="1:8" ht="15">
      <c r="A44" s="315" t="s">
        <v>129</v>
      </c>
      <c r="B44" s="344" t="s">
        <v>130</v>
      </c>
      <c r="C44" s="222">
        <v>795</v>
      </c>
      <c r="D44" s="222">
        <v>795</v>
      </c>
      <c r="E44" s="348" t="s">
        <v>131</v>
      </c>
      <c r="F44" s="322" t="s">
        <v>132</v>
      </c>
      <c r="G44" s="223">
        <v>121531</v>
      </c>
      <c r="H44" s="223">
        <v>121359</v>
      </c>
    </row>
    <row r="45" spans="1:15" ht="15">
      <c r="A45" s="315" t="s">
        <v>133</v>
      </c>
      <c r="B45" s="329" t="s">
        <v>134</v>
      </c>
      <c r="C45" s="226">
        <f>C34+C39+C44</f>
        <v>4546</v>
      </c>
      <c r="D45" s="226">
        <f>D34+D39+D44</f>
        <v>4546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44</v>
      </c>
      <c r="D47" s="222">
        <v>44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>
        <v>181</v>
      </c>
      <c r="D48" s="222">
        <v>181</v>
      </c>
      <c r="E48" s="317" t="s">
        <v>146</v>
      </c>
      <c r="F48" s="322" t="s">
        <v>147</v>
      </c>
      <c r="G48" s="223">
        <v>1793</v>
      </c>
      <c r="H48" s="223">
        <v>1715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123324</v>
      </c>
      <c r="H49" s="225">
        <f>SUM(H43:H48)</f>
        <v>123074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107</v>
      </c>
      <c r="D50" s="222">
        <v>107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332</v>
      </c>
      <c r="D51" s="226">
        <f>SUM(D47:D50)</f>
        <v>332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>
        <v>580</v>
      </c>
      <c r="H52" s="223">
        <v>580</v>
      </c>
    </row>
    <row r="53" spans="1:8" ht="15">
      <c r="A53" s="315" t="s">
        <v>159</v>
      </c>
      <c r="B53" s="329" t="s">
        <v>160</v>
      </c>
      <c r="C53" s="222">
        <v>1964</v>
      </c>
      <c r="D53" s="222">
        <v>1964</v>
      </c>
      <c r="E53" s="317" t="s">
        <v>161</v>
      </c>
      <c r="F53" s="325" t="s">
        <v>162</v>
      </c>
      <c r="G53" s="223">
        <v>21335</v>
      </c>
      <c r="H53" s="223">
        <v>21335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82</v>
      </c>
      <c r="H54" s="223">
        <v>4568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486166</v>
      </c>
      <c r="D55" s="226">
        <f>D19+D20+D21+D27+D32+D45+D51+D53+D54</f>
        <v>489063</v>
      </c>
      <c r="E55" s="317" t="s">
        <v>169</v>
      </c>
      <c r="F55" s="341" t="s">
        <v>170</v>
      </c>
      <c r="G55" s="225">
        <f>G49+G51+G52+G53+G54</f>
        <v>145321</v>
      </c>
      <c r="H55" s="225">
        <f>H49+H51+H52+H53+H54</f>
        <v>149557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3397</v>
      </c>
      <c r="D58" s="222">
        <v>4023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1546</v>
      </c>
      <c r="D59" s="222">
        <v>1569</v>
      </c>
      <c r="E59" s="331" t="s">
        <v>178</v>
      </c>
      <c r="F59" s="322" t="s">
        <v>179</v>
      </c>
      <c r="G59" s="223">
        <v>13886</v>
      </c>
      <c r="H59" s="223">
        <v>14550</v>
      </c>
      <c r="M59" s="228"/>
    </row>
    <row r="60" spans="1:8" ht="15">
      <c r="A60" s="315" t="s">
        <v>180</v>
      </c>
      <c r="B60" s="321" t="s">
        <v>181</v>
      </c>
      <c r="C60" s="222">
        <v>888</v>
      </c>
      <c r="D60" s="222">
        <v>877</v>
      </c>
      <c r="E60" s="317" t="s">
        <v>182</v>
      </c>
      <c r="F60" s="322" t="s">
        <v>183</v>
      </c>
      <c r="G60" s="223">
        <v>864</v>
      </c>
      <c r="H60" s="223">
        <v>1173</v>
      </c>
    </row>
    <row r="61" spans="1:18" ht="15">
      <c r="A61" s="315" t="s">
        <v>184</v>
      </c>
      <c r="B61" s="324" t="s">
        <v>185</v>
      </c>
      <c r="C61" s="222">
        <v>1069</v>
      </c>
      <c r="D61" s="222">
        <v>920</v>
      </c>
      <c r="E61" s="323" t="s">
        <v>186</v>
      </c>
      <c r="F61" s="352" t="s">
        <v>187</v>
      </c>
      <c r="G61" s="225">
        <f>SUM(G62:G68)</f>
        <v>23852</v>
      </c>
      <c r="H61" s="225">
        <f>SUM(H62:H68)</f>
        <v>18120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2203</v>
      </c>
      <c r="H62" s="223">
        <v>2430</v>
      </c>
    </row>
    <row r="63" spans="1:13" ht="15">
      <c r="A63" s="315" t="s">
        <v>192</v>
      </c>
      <c r="B63" s="321" t="s">
        <v>193</v>
      </c>
      <c r="C63" s="222">
        <v>11</v>
      </c>
      <c r="D63" s="222">
        <v>30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6911</v>
      </c>
      <c r="D64" s="226">
        <f>SUM(D58:D63)</f>
        <v>7419</v>
      </c>
      <c r="E64" s="317" t="s">
        <v>197</v>
      </c>
      <c r="F64" s="322" t="s">
        <v>198</v>
      </c>
      <c r="G64" s="223">
        <v>12129</v>
      </c>
      <c r="H64" s="223">
        <v>12103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7994</v>
      </c>
      <c r="H65" s="223">
        <v>2306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567</v>
      </c>
      <c r="H66" s="223">
        <v>658</v>
      </c>
    </row>
    <row r="67" spans="1:8" ht="15">
      <c r="A67" s="315" t="s">
        <v>204</v>
      </c>
      <c r="B67" s="321" t="s">
        <v>205</v>
      </c>
      <c r="C67" s="222">
        <v>358</v>
      </c>
      <c r="D67" s="222">
        <v>753</v>
      </c>
      <c r="E67" s="317" t="s">
        <v>206</v>
      </c>
      <c r="F67" s="322" t="s">
        <v>207</v>
      </c>
      <c r="G67" s="223">
        <v>187</v>
      </c>
      <c r="H67" s="223">
        <v>274</v>
      </c>
    </row>
    <row r="68" spans="1:8" ht="15">
      <c r="A68" s="315" t="s">
        <v>208</v>
      </c>
      <c r="B68" s="321" t="s">
        <v>209</v>
      </c>
      <c r="C68" s="222">
        <v>5703</v>
      </c>
      <c r="D68" s="222">
        <v>6340</v>
      </c>
      <c r="E68" s="317" t="s">
        <v>210</v>
      </c>
      <c r="F68" s="322" t="s">
        <v>211</v>
      </c>
      <c r="G68" s="223">
        <v>772</v>
      </c>
      <c r="H68" s="223">
        <v>349</v>
      </c>
    </row>
    <row r="69" spans="1:8" ht="15">
      <c r="A69" s="315" t="s">
        <v>212</v>
      </c>
      <c r="B69" s="321" t="s">
        <v>213</v>
      </c>
      <c r="C69" s="222">
        <v>889</v>
      </c>
      <c r="D69" s="222">
        <v>914</v>
      </c>
      <c r="E69" s="331" t="s">
        <v>75</v>
      </c>
      <c r="F69" s="322" t="s">
        <v>214</v>
      </c>
      <c r="G69" s="223">
        <v>1916</v>
      </c>
      <c r="H69" s="223">
        <v>1582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404</v>
      </c>
      <c r="D71" s="222">
        <v>335</v>
      </c>
      <c r="E71" s="333" t="s">
        <v>43</v>
      </c>
      <c r="F71" s="353" t="s">
        <v>221</v>
      </c>
      <c r="G71" s="232">
        <f>G59+G60+G61+G69+G70</f>
        <v>40518</v>
      </c>
      <c r="H71" s="232">
        <f>H59+H60+H61+H69+H70</f>
        <v>35425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1196</v>
      </c>
      <c r="D72" s="222">
        <v>1399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8804</v>
      </c>
      <c r="D74" s="222">
        <v>8521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17354</v>
      </c>
      <c r="D75" s="226">
        <f>SUM(D67:D74)</f>
        <v>18262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/>
      <c r="H76" s="223">
        <v>10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295</v>
      </c>
      <c r="D78" s="226">
        <f>SUM(D79:D81)</f>
        <v>298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40518</v>
      </c>
      <c r="H79" s="233">
        <f>H71+H74+H75+H76</f>
        <v>35435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>
        <v>295</v>
      </c>
      <c r="D81" s="222">
        <v>298</v>
      </c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>
        <v>50</v>
      </c>
      <c r="D83" s="222">
        <v>50</v>
      </c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345</v>
      </c>
      <c r="D84" s="226">
        <f>D83+D82+D78</f>
        <v>348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185</v>
      </c>
      <c r="D87" s="222">
        <v>158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10124</v>
      </c>
      <c r="D88" s="222">
        <v>8664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48</v>
      </c>
      <c r="D89" s="222">
        <v>48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10357</v>
      </c>
      <c r="D91" s="226">
        <f>SUM(D87:D90)</f>
        <v>8870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>
        <v>70</v>
      </c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35037</v>
      </c>
      <c r="D93" s="226">
        <f>D64+D75+D84+D91+D92</f>
        <v>34899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521203</v>
      </c>
      <c r="D94" s="235">
        <f>D93+D55</f>
        <v>523962</v>
      </c>
      <c r="E94" s="370" t="s">
        <v>267</v>
      </c>
      <c r="F94" s="371" t="s">
        <v>268</v>
      </c>
      <c r="G94" s="236">
        <f>G36+G39+G55+G79</f>
        <v>521203</v>
      </c>
      <c r="H94" s="236">
        <f>H36+H39+H55+H79</f>
        <v>523962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901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18" sqref="A18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900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898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1026</v>
      </c>
      <c r="D9" s="92">
        <v>1804</v>
      </c>
      <c r="E9" s="393" t="s">
        <v>282</v>
      </c>
      <c r="F9" s="395" t="s">
        <v>283</v>
      </c>
      <c r="G9" s="101">
        <v>656</v>
      </c>
      <c r="H9" s="101">
        <v>617</v>
      </c>
    </row>
    <row r="10" spans="1:8" ht="12">
      <c r="A10" s="393" t="s">
        <v>284</v>
      </c>
      <c r="B10" s="394" t="s">
        <v>285</v>
      </c>
      <c r="C10" s="92">
        <v>1377</v>
      </c>
      <c r="D10" s="92">
        <v>1370</v>
      </c>
      <c r="E10" s="393" t="s">
        <v>286</v>
      </c>
      <c r="F10" s="395" t="s">
        <v>287</v>
      </c>
      <c r="G10" s="101">
        <v>533</v>
      </c>
      <c r="H10" s="101">
        <v>654</v>
      </c>
    </row>
    <row r="11" spans="1:8" ht="12">
      <c r="A11" s="393" t="s">
        <v>288</v>
      </c>
      <c r="B11" s="394" t="s">
        <v>289</v>
      </c>
      <c r="C11" s="92">
        <v>4784</v>
      </c>
      <c r="D11" s="92">
        <v>4304</v>
      </c>
      <c r="E11" s="396" t="s">
        <v>290</v>
      </c>
      <c r="F11" s="395" t="s">
        <v>291</v>
      </c>
      <c r="G11" s="101">
        <v>1338</v>
      </c>
      <c r="H11" s="101">
        <v>1327</v>
      </c>
    </row>
    <row r="12" spans="1:8" ht="12">
      <c r="A12" s="393" t="s">
        <v>292</v>
      </c>
      <c r="B12" s="394" t="s">
        <v>293</v>
      </c>
      <c r="C12" s="92">
        <v>1810</v>
      </c>
      <c r="D12" s="92">
        <v>2016</v>
      </c>
      <c r="E12" s="396" t="s">
        <v>75</v>
      </c>
      <c r="F12" s="395" t="s">
        <v>294</v>
      </c>
      <c r="G12" s="101">
        <v>620</v>
      </c>
      <c r="H12" s="101">
        <v>1946</v>
      </c>
    </row>
    <row r="13" spans="1:18" ht="12">
      <c r="A13" s="393" t="s">
        <v>295</v>
      </c>
      <c r="B13" s="394" t="s">
        <v>296</v>
      </c>
      <c r="C13" s="92">
        <v>265</v>
      </c>
      <c r="D13" s="92">
        <v>322</v>
      </c>
      <c r="E13" s="397" t="s">
        <v>48</v>
      </c>
      <c r="F13" s="398" t="s">
        <v>297</v>
      </c>
      <c r="G13" s="102">
        <f>SUM(G9:G12)</f>
        <v>3147</v>
      </c>
      <c r="H13" s="102">
        <f>SUM(H9:H12)</f>
        <v>4544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259</v>
      </c>
      <c r="D14" s="92">
        <v>290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-182</v>
      </c>
      <c r="D15" s="93">
        <v>-638</v>
      </c>
      <c r="E15" s="391" t="s">
        <v>302</v>
      </c>
      <c r="F15" s="400" t="s">
        <v>303</v>
      </c>
      <c r="G15" s="101">
        <v>5</v>
      </c>
      <c r="H15" s="101">
        <v>87</v>
      </c>
    </row>
    <row r="16" spans="1:8" ht="12">
      <c r="A16" s="393" t="s">
        <v>304</v>
      </c>
      <c r="B16" s="394" t="s">
        <v>305</v>
      </c>
      <c r="C16" s="93">
        <v>160</v>
      </c>
      <c r="D16" s="93">
        <v>259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9499</v>
      </c>
      <c r="D19" s="95">
        <f>SUM(D9:D15)+D16</f>
        <v>9727</v>
      </c>
      <c r="E19" s="403" t="s">
        <v>314</v>
      </c>
      <c r="F19" s="399" t="s">
        <v>315</v>
      </c>
      <c r="G19" s="101">
        <v>159</v>
      </c>
      <c r="H19" s="101">
        <v>231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/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>
        <v>22</v>
      </c>
    </row>
    <row r="22" spans="1:8" ht="24">
      <c r="A22" s="390" t="s">
        <v>321</v>
      </c>
      <c r="B22" s="405" t="s">
        <v>322</v>
      </c>
      <c r="C22" s="92">
        <v>1529</v>
      </c>
      <c r="D22" s="92">
        <v>2042</v>
      </c>
      <c r="E22" s="403" t="s">
        <v>323</v>
      </c>
      <c r="F22" s="399" t="s">
        <v>324</v>
      </c>
      <c r="G22" s="101">
        <v>2</v>
      </c>
      <c r="H22" s="101">
        <v>22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24">
      <c r="A24" s="393" t="s">
        <v>329</v>
      </c>
      <c r="B24" s="405" t="s">
        <v>330</v>
      </c>
      <c r="C24" s="92">
        <v>5</v>
      </c>
      <c r="D24" s="92">
        <v>5</v>
      </c>
      <c r="E24" s="397" t="s">
        <v>100</v>
      </c>
      <c r="F24" s="400" t="s">
        <v>331</v>
      </c>
      <c r="G24" s="102">
        <f>SUM(G19:G23)</f>
        <v>161</v>
      </c>
      <c r="H24" s="102">
        <f>SUM(H19:H23)</f>
        <v>275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1534</v>
      </c>
      <c r="D26" s="95">
        <f>SUM(D22:D25)</f>
        <v>2047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11033</v>
      </c>
      <c r="D28" s="96">
        <f>D26+D19</f>
        <v>11774</v>
      </c>
      <c r="E28" s="190" t="s">
        <v>336</v>
      </c>
      <c r="F28" s="400" t="s">
        <v>337</v>
      </c>
      <c r="G28" s="102">
        <f>G13+G15+G24</f>
        <v>3313</v>
      </c>
      <c r="H28" s="102">
        <f>H13+H15+H24</f>
        <v>4906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7720</v>
      </c>
      <c r="H30" s="104">
        <f>IF((D28-H28)&gt;0,D28-H28,IF((D28-H28)=0,0,0))</f>
        <v>6868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11033</v>
      </c>
      <c r="D33" s="95">
        <f>D28+D31+D32</f>
        <v>11774</v>
      </c>
      <c r="E33" s="190" t="s">
        <v>351</v>
      </c>
      <c r="F33" s="400" t="s">
        <v>352</v>
      </c>
      <c r="G33" s="104">
        <f>G32+G31+G28</f>
        <v>3313</v>
      </c>
      <c r="H33" s="104">
        <f>H32+H31+H28</f>
        <v>4906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7720</v>
      </c>
      <c r="H34" s="102">
        <f>IF((D33-H33)&gt;0,D33-H33,0)</f>
        <v>6868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370</v>
      </c>
      <c r="D35" s="95">
        <f>D36+D37+D38</f>
        <v>309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370</v>
      </c>
      <c r="D36" s="92">
        <v>309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8090</v>
      </c>
      <c r="H39" s="105">
        <f>IF(D39&gt;0,0,H34+D35)</f>
        <v>7177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>
        <v>246</v>
      </c>
      <c r="E40" s="190" t="s">
        <v>369</v>
      </c>
      <c r="F40" s="191" t="s">
        <v>371</v>
      </c>
      <c r="G40" s="101">
        <v>305</v>
      </c>
      <c r="H40" s="101"/>
    </row>
    <row r="41" spans="1:18" ht="12">
      <c r="A41" s="190" t="s">
        <v>372</v>
      </c>
      <c r="B41" s="386" t="s">
        <v>373</v>
      </c>
      <c r="C41" s="99">
        <f>C39-C40</f>
        <v>0</v>
      </c>
      <c r="D41" s="99">
        <f>D39-D40</f>
        <v>-246</v>
      </c>
      <c r="E41" s="190" t="s">
        <v>374</v>
      </c>
      <c r="F41" s="191" t="s">
        <v>375</v>
      </c>
      <c r="G41" s="104">
        <f>G39-G40</f>
        <v>7785</v>
      </c>
      <c r="H41" s="104">
        <f>H39-H40</f>
        <v>7177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11403</v>
      </c>
      <c r="D42" s="100">
        <f>D33+D35+D39</f>
        <v>12083</v>
      </c>
      <c r="E42" s="193" t="s">
        <v>378</v>
      </c>
      <c r="F42" s="194" t="s">
        <v>379</v>
      </c>
      <c r="G42" s="104">
        <f>G39+G33</f>
        <v>11403</v>
      </c>
      <c r="H42" s="104">
        <f>H39+H33</f>
        <v>12083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49" sqref="A49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900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902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11709</v>
      </c>
      <c r="D10" s="106">
        <v>13370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-5114</v>
      </c>
      <c r="D11" s="106">
        <v>-6110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-2363</v>
      </c>
      <c r="D13" s="106">
        <v>-2098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72</v>
      </c>
      <c r="D14" s="106">
        <v>2156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-504</v>
      </c>
      <c r="D15" s="106">
        <v>-368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14</v>
      </c>
      <c r="D16" s="106">
        <v>2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-27</v>
      </c>
      <c r="D17" s="106">
        <v>-2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-2</v>
      </c>
      <c r="D18" s="106">
        <v>14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82</v>
      </c>
      <c r="D19" s="106">
        <v>-155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3867</v>
      </c>
      <c r="D20" s="107">
        <f>SUM(D10:D19)</f>
        <v>6809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-442</v>
      </c>
      <c r="D22" s="106">
        <v>-16743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18</v>
      </c>
      <c r="D23" s="106">
        <v>1133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-5</v>
      </c>
      <c r="D24" s="106">
        <v>-288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4</v>
      </c>
      <c r="D25" s="106">
        <v>206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131</v>
      </c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</v>
      </c>
      <c r="D27" s="106">
        <v>-85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43</v>
      </c>
      <c r="D28" s="106">
        <v>41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25</v>
      </c>
      <c r="D29" s="106">
        <v>43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>
        <v>-240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-228</v>
      </c>
      <c r="D32" s="107">
        <f>SUM(D22:D31)</f>
        <v>-15933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>
        <v>80</v>
      </c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745</v>
      </c>
      <c r="D36" s="106">
        <v>12245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-1317</v>
      </c>
      <c r="D37" s="106">
        <v>-228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-29</v>
      </c>
      <c r="D38" s="106">
        <v>-14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-1344</v>
      </c>
      <c r="D39" s="106">
        <v>-2020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-276</v>
      </c>
      <c r="D40" s="106">
        <v>-7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69</v>
      </c>
      <c r="D41" s="106">
        <v>18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-2152</v>
      </c>
      <c r="D42" s="107">
        <f>SUM(D34:D41)</f>
        <v>10074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1487</v>
      </c>
      <c r="D43" s="107">
        <f>D42+D32+D20</f>
        <v>950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23734</v>
      </c>
      <c r="D44" s="200">
        <v>22784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25221</v>
      </c>
      <c r="D45" s="107">
        <f>D44+D43</f>
        <v>23734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10309</v>
      </c>
      <c r="D46" s="108">
        <v>23734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48</v>
      </c>
      <c r="D47" s="108">
        <v>592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900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898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-65193</v>
      </c>
      <c r="D11" s="110">
        <f>'справка №1-БАЛАНС'!H19</f>
        <v>0</v>
      </c>
      <c r="E11" s="110">
        <f>'справка №1-БАЛАНС'!H20</f>
        <v>116439</v>
      </c>
      <c r="F11" s="110">
        <f>'справка №1-БАЛАНС'!H22</f>
        <v>738</v>
      </c>
      <c r="G11" s="110">
        <f>'справка №1-БАЛАНС'!H23</f>
        <v>0</v>
      </c>
      <c r="H11" s="112">
        <v>154891</v>
      </c>
      <c r="I11" s="110">
        <f>'справка №1-БАЛАНС'!H28+'справка №1-БАЛАНС'!H31</f>
        <v>63616</v>
      </c>
      <c r="J11" s="110">
        <f>'справка №1-БАЛАНС'!H29+'справка №1-БАЛАНС'!H32</f>
        <v>0</v>
      </c>
      <c r="K11" s="112"/>
      <c r="L11" s="457">
        <f>SUM(C11:K11)</f>
        <v>270491</v>
      </c>
      <c r="M11" s="110">
        <f>'справка №1-БАЛАНС'!H39</f>
        <v>68479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-65193</v>
      </c>
      <c r="D15" s="113">
        <f aca="true" t="shared" si="2" ref="D15:M15">D11+D12</f>
        <v>0</v>
      </c>
      <c r="E15" s="113">
        <f t="shared" si="2"/>
        <v>116439</v>
      </c>
      <c r="F15" s="113">
        <f t="shared" si="2"/>
        <v>738</v>
      </c>
      <c r="G15" s="113">
        <f t="shared" si="2"/>
        <v>0</v>
      </c>
      <c r="H15" s="113">
        <f t="shared" si="2"/>
        <v>154891</v>
      </c>
      <c r="I15" s="113">
        <f t="shared" si="2"/>
        <v>63616</v>
      </c>
      <c r="J15" s="113">
        <f t="shared" si="2"/>
        <v>0</v>
      </c>
      <c r="K15" s="113">
        <f t="shared" si="2"/>
        <v>0</v>
      </c>
      <c r="L15" s="457">
        <f t="shared" si="1"/>
        <v>270491</v>
      </c>
      <c r="M15" s="113">
        <f t="shared" si="2"/>
        <v>68479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-7785</v>
      </c>
      <c r="K16" s="112"/>
      <c r="L16" s="457">
        <f t="shared" si="1"/>
        <v>-7785</v>
      </c>
      <c r="M16" s="112">
        <v>-305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0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/>
      <c r="I28" s="112">
        <v>4484</v>
      </c>
      <c r="J28" s="112"/>
      <c r="K28" s="112"/>
      <c r="L28" s="457">
        <f t="shared" si="1"/>
        <v>4484</v>
      </c>
      <c r="M28" s="112"/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-65193</v>
      </c>
      <c r="D29" s="111">
        <f aca="true" t="shared" si="6" ref="D29:K29">D11+D17+D20+D21+D24+D28+D27+D16</f>
        <v>0</v>
      </c>
      <c r="E29" s="111">
        <f t="shared" si="6"/>
        <v>116439</v>
      </c>
      <c r="F29" s="111">
        <f t="shared" si="6"/>
        <v>738</v>
      </c>
      <c r="G29" s="111">
        <f t="shared" si="6"/>
        <v>0</v>
      </c>
      <c r="H29" s="111">
        <f t="shared" si="6"/>
        <v>154891</v>
      </c>
      <c r="I29" s="111">
        <f t="shared" si="6"/>
        <v>68100</v>
      </c>
      <c r="J29" s="111">
        <f>J11+J17+J20+J21+J24+J28+J27+J16</f>
        <v>-7785</v>
      </c>
      <c r="K29" s="111">
        <f t="shared" si="6"/>
        <v>0</v>
      </c>
      <c r="L29" s="457">
        <f t="shared" si="1"/>
        <v>267190</v>
      </c>
      <c r="M29" s="111">
        <f>M11+M17+M20+M21+M24+M28+M27+M16</f>
        <v>68174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-65193</v>
      </c>
      <c r="D32" s="111">
        <f t="shared" si="7"/>
        <v>0</v>
      </c>
      <c r="E32" s="111">
        <f t="shared" si="7"/>
        <v>116439</v>
      </c>
      <c r="F32" s="111">
        <f t="shared" si="7"/>
        <v>738</v>
      </c>
      <c r="G32" s="111">
        <f t="shared" si="7"/>
        <v>0</v>
      </c>
      <c r="H32" s="111">
        <f t="shared" si="7"/>
        <v>154891</v>
      </c>
      <c r="I32" s="111">
        <f t="shared" si="7"/>
        <v>68100</v>
      </c>
      <c r="J32" s="111">
        <f t="shared" si="7"/>
        <v>-7785</v>
      </c>
      <c r="K32" s="111">
        <f t="shared" si="7"/>
        <v>0</v>
      </c>
      <c r="L32" s="457">
        <f t="shared" si="1"/>
        <v>267190</v>
      </c>
      <c r="M32" s="111">
        <f>M29+M30+M31</f>
        <v>68174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1"/>
      <c r="M34" s="462"/>
      <c r="N34" s="22"/>
    </row>
    <row r="35" spans="1:14" ht="12">
      <c r="A35" s="27" t="s">
        <v>903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" sqref="B4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899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63680</v>
      </c>
      <c r="E9" s="261"/>
      <c r="F9" s="261"/>
      <c r="G9" s="127">
        <f>D9+E9-F9</f>
        <v>63680</v>
      </c>
      <c r="H9" s="117"/>
      <c r="I9" s="117"/>
      <c r="J9" s="127">
        <f>G9+H9-I9</f>
        <v>63680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63680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323722</v>
      </c>
      <c r="E10" s="261">
        <v>16</v>
      </c>
      <c r="F10" s="261"/>
      <c r="G10" s="127">
        <f aca="true" t="shared" si="2" ref="G10:G40">D10+E10-F10</f>
        <v>323738</v>
      </c>
      <c r="H10" s="117"/>
      <c r="I10" s="117"/>
      <c r="J10" s="127">
        <f aca="true" t="shared" si="3" ref="J10:J40">G10+H10-I10</f>
        <v>323738</v>
      </c>
      <c r="K10" s="117">
        <v>20588</v>
      </c>
      <c r="L10" s="117">
        <v>1768</v>
      </c>
      <c r="M10" s="117"/>
      <c r="N10" s="127">
        <f>K10+L10-M10</f>
        <v>22356</v>
      </c>
      <c r="O10" s="117"/>
      <c r="P10" s="117"/>
      <c r="Q10" s="127">
        <f t="shared" si="0"/>
        <v>22356</v>
      </c>
      <c r="R10" s="127">
        <f t="shared" si="1"/>
        <v>301382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35130</v>
      </c>
      <c r="E11" s="261">
        <v>4</v>
      </c>
      <c r="F11" s="261"/>
      <c r="G11" s="127">
        <f t="shared" si="2"/>
        <v>35134</v>
      </c>
      <c r="H11" s="117"/>
      <c r="I11" s="117"/>
      <c r="J11" s="127">
        <f t="shared" si="3"/>
        <v>35134</v>
      </c>
      <c r="K11" s="117">
        <v>19117</v>
      </c>
      <c r="L11" s="117">
        <v>1007</v>
      </c>
      <c r="M11" s="117"/>
      <c r="N11" s="127">
        <f aca="true" t="shared" si="4" ref="N11:N40">K11+L11-M11</f>
        <v>20124</v>
      </c>
      <c r="O11" s="117"/>
      <c r="P11" s="117"/>
      <c r="Q11" s="127">
        <f t="shared" si="0"/>
        <v>20124</v>
      </c>
      <c r="R11" s="127">
        <f t="shared" si="1"/>
        <v>15010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53535</v>
      </c>
      <c r="E12" s="261"/>
      <c r="F12" s="261"/>
      <c r="G12" s="127">
        <f t="shared" si="2"/>
        <v>53535</v>
      </c>
      <c r="H12" s="117"/>
      <c r="I12" s="117"/>
      <c r="J12" s="127">
        <f t="shared" si="3"/>
        <v>53535</v>
      </c>
      <c r="K12" s="117">
        <v>19554</v>
      </c>
      <c r="L12" s="117">
        <v>762</v>
      </c>
      <c r="M12" s="117"/>
      <c r="N12" s="127">
        <f t="shared" si="4"/>
        <v>20316</v>
      </c>
      <c r="O12" s="117"/>
      <c r="P12" s="117"/>
      <c r="Q12" s="127">
        <f t="shared" si="0"/>
        <v>20316</v>
      </c>
      <c r="R12" s="127">
        <f t="shared" si="1"/>
        <v>33219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15715</v>
      </c>
      <c r="E13" s="261"/>
      <c r="F13" s="261">
        <v>51</v>
      </c>
      <c r="G13" s="127">
        <f t="shared" si="2"/>
        <v>15664</v>
      </c>
      <c r="H13" s="117"/>
      <c r="I13" s="117"/>
      <c r="J13" s="127">
        <f t="shared" si="3"/>
        <v>15664</v>
      </c>
      <c r="K13" s="117">
        <v>5458</v>
      </c>
      <c r="L13" s="117">
        <v>280</v>
      </c>
      <c r="M13" s="117">
        <v>51</v>
      </c>
      <c r="N13" s="127">
        <f t="shared" si="4"/>
        <v>5687</v>
      </c>
      <c r="O13" s="117"/>
      <c r="P13" s="117"/>
      <c r="Q13" s="127">
        <f t="shared" si="0"/>
        <v>5687</v>
      </c>
      <c r="R13" s="127">
        <f t="shared" si="1"/>
        <v>9977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28559</v>
      </c>
      <c r="E14" s="261">
        <v>62</v>
      </c>
      <c r="F14" s="261"/>
      <c r="G14" s="127">
        <f t="shared" si="2"/>
        <v>28621</v>
      </c>
      <c r="H14" s="117"/>
      <c r="I14" s="117"/>
      <c r="J14" s="127">
        <f t="shared" si="3"/>
        <v>28621</v>
      </c>
      <c r="K14" s="117">
        <v>17293</v>
      </c>
      <c r="L14" s="117">
        <v>859</v>
      </c>
      <c r="M14" s="117"/>
      <c r="N14" s="127">
        <f t="shared" si="4"/>
        <v>18152</v>
      </c>
      <c r="O14" s="117"/>
      <c r="P14" s="117"/>
      <c r="Q14" s="127">
        <f t="shared" si="0"/>
        <v>18152</v>
      </c>
      <c r="R14" s="127">
        <f t="shared" si="1"/>
        <v>10469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14370</v>
      </c>
      <c r="E15" s="261">
        <v>1821</v>
      </c>
      <c r="F15" s="261"/>
      <c r="G15" s="127">
        <f t="shared" si="2"/>
        <v>16191</v>
      </c>
      <c r="H15" s="117"/>
      <c r="I15" s="117"/>
      <c r="J15" s="127">
        <f t="shared" si="3"/>
        <v>16191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16191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534711</v>
      </c>
      <c r="E17" s="266">
        <f aca="true" t="shared" si="7" ref="E17:P17">SUM(E9:E16)</f>
        <v>1903</v>
      </c>
      <c r="F17" s="266">
        <f t="shared" si="7"/>
        <v>51</v>
      </c>
      <c r="G17" s="127">
        <f t="shared" si="2"/>
        <v>536563</v>
      </c>
      <c r="H17" s="128">
        <f t="shared" si="7"/>
        <v>0</v>
      </c>
      <c r="I17" s="128">
        <f t="shared" si="7"/>
        <v>0</v>
      </c>
      <c r="J17" s="127">
        <f t="shared" si="3"/>
        <v>536563</v>
      </c>
      <c r="K17" s="128">
        <f>SUM(K9:K16)</f>
        <v>82010</v>
      </c>
      <c r="L17" s="128">
        <f>SUM(L9:L16)</f>
        <v>4676</v>
      </c>
      <c r="M17" s="128">
        <f t="shared" si="7"/>
        <v>51</v>
      </c>
      <c r="N17" s="127">
        <f t="shared" si="4"/>
        <v>86635</v>
      </c>
      <c r="O17" s="128">
        <f t="shared" si="7"/>
        <v>0</v>
      </c>
      <c r="P17" s="128">
        <f t="shared" si="7"/>
        <v>0</v>
      </c>
      <c r="Q17" s="127">
        <f t="shared" si="5"/>
        <v>86635</v>
      </c>
      <c r="R17" s="127">
        <f t="shared" si="6"/>
        <v>449928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27266</v>
      </c>
      <c r="E18" s="259"/>
      <c r="F18" s="259">
        <v>16</v>
      </c>
      <c r="G18" s="127">
        <f t="shared" si="2"/>
        <v>27250</v>
      </c>
      <c r="H18" s="115"/>
      <c r="I18" s="115"/>
      <c r="J18" s="127">
        <f t="shared" si="3"/>
        <v>27250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27250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1950</v>
      </c>
      <c r="E22" s="261"/>
      <c r="F22" s="261"/>
      <c r="G22" s="127">
        <f t="shared" si="2"/>
        <v>1950</v>
      </c>
      <c r="H22" s="117"/>
      <c r="I22" s="117"/>
      <c r="J22" s="127">
        <f t="shared" si="3"/>
        <v>1950</v>
      </c>
      <c r="K22" s="117">
        <v>968</v>
      </c>
      <c r="L22" s="117">
        <v>67</v>
      </c>
      <c r="M22" s="117"/>
      <c r="N22" s="127">
        <f t="shared" si="4"/>
        <v>1035</v>
      </c>
      <c r="O22" s="117"/>
      <c r="P22" s="117"/>
      <c r="Q22" s="127">
        <f t="shared" si="5"/>
        <v>1035</v>
      </c>
      <c r="R22" s="127">
        <f t="shared" si="6"/>
        <v>915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887</v>
      </c>
      <c r="E24" s="261"/>
      <c r="F24" s="261"/>
      <c r="G24" s="127">
        <f t="shared" si="2"/>
        <v>887</v>
      </c>
      <c r="H24" s="117"/>
      <c r="I24" s="117"/>
      <c r="J24" s="127">
        <f t="shared" si="3"/>
        <v>887</v>
      </c>
      <c r="K24" s="117">
        <v>383</v>
      </c>
      <c r="L24" s="117">
        <v>41</v>
      </c>
      <c r="M24" s="117"/>
      <c r="N24" s="127">
        <f t="shared" si="4"/>
        <v>424</v>
      </c>
      <c r="O24" s="117"/>
      <c r="P24" s="117"/>
      <c r="Q24" s="127">
        <f t="shared" si="5"/>
        <v>424</v>
      </c>
      <c r="R24" s="127">
        <f t="shared" si="6"/>
        <v>463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2991</v>
      </c>
      <c r="E25" s="262">
        <f aca="true" t="shared" si="8" ref="E25:P25">SUM(E21:E24)</f>
        <v>0</v>
      </c>
      <c r="F25" s="262">
        <f t="shared" si="8"/>
        <v>0</v>
      </c>
      <c r="G25" s="119">
        <f t="shared" si="2"/>
        <v>2991</v>
      </c>
      <c r="H25" s="118">
        <f t="shared" si="8"/>
        <v>0</v>
      </c>
      <c r="I25" s="118">
        <f t="shared" si="8"/>
        <v>0</v>
      </c>
      <c r="J25" s="119">
        <f t="shared" si="3"/>
        <v>2991</v>
      </c>
      <c r="K25" s="118">
        <f t="shared" si="8"/>
        <v>1505</v>
      </c>
      <c r="L25" s="118">
        <f t="shared" si="8"/>
        <v>108</v>
      </c>
      <c r="M25" s="118">
        <f t="shared" si="8"/>
        <v>0</v>
      </c>
      <c r="N25" s="119">
        <f t="shared" si="4"/>
        <v>1613</v>
      </c>
      <c r="O25" s="118">
        <f t="shared" si="8"/>
        <v>0</v>
      </c>
      <c r="P25" s="118">
        <f t="shared" si="8"/>
        <v>0</v>
      </c>
      <c r="Q25" s="119">
        <f t="shared" si="5"/>
        <v>1613</v>
      </c>
      <c r="R25" s="119">
        <f t="shared" si="6"/>
        <v>1378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3250</v>
      </c>
      <c r="E27" s="264">
        <f aca="true" t="shared" si="9" ref="E27:P27">SUM(E28:E31)</f>
        <v>2</v>
      </c>
      <c r="F27" s="264">
        <f t="shared" si="9"/>
        <v>0</v>
      </c>
      <c r="G27" s="124">
        <f t="shared" si="2"/>
        <v>3252</v>
      </c>
      <c r="H27" s="123">
        <f t="shared" si="9"/>
        <v>0</v>
      </c>
      <c r="I27" s="123">
        <f t="shared" si="9"/>
        <v>0</v>
      </c>
      <c r="J27" s="124">
        <f t="shared" si="3"/>
        <v>3252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3252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3220</v>
      </c>
      <c r="E30" s="261">
        <v>2</v>
      </c>
      <c r="F30" s="261"/>
      <c r="G30" s="127">
        <f t="shared" si="2"/>
        <v>3222</v>
      </c>
      <c r="H30" s="125"/>
      <c r="I30" s="125"/>
      <c r="J30" s="127">
        <f t="shared" si="3"/>
        <v>3222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3222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30</v>
      </c>
      <c r="E31" s="261"/>
      <c r="F31" s="261"/>
      <c r="G31" s="127">
        <f t="shared" si="2"/>
        <v>30</v>
      </c>
      <c r="H31" s="125"/>
      <c r="I31" s="125"/>
      <c r="J31" s="127">
        <f t="shared" si="3"/>
        <v>30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30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3250</v>
      </c>
      <c r="E38" s="266">
        <f aca="true" t="shared" si="13" ref="E38:P38">E27+E32+E37</f>
        <v>2</v>
      </c>
      <c r="F38" s="266">
        <f t="shared" si="13"/>
        <v>0</v>
      </c>
      <c r="G38" s="127">
        <f t="shared" si="2"/>
        <v>3252</v>
      </c>
      <c r="H38" s="128">
        <f t="shared" si="13"/>
        <v>0</v>
      </c>
      <c r="I38" s="128">
        <f t="shared" si="13"/>
        <v>0</v>
      </c>
      <c r="J38" s="127">
        <f t="shared" si="3"/>
        <v>3252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3252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768</v>
      </c>
      <c r="E39" s="261"/>
      <c r="F39" s="261"/>
      <c r="G39" s="127">
        <f t="shared" si="2"/>
        <v>768</v>
      </c>
      <c r="H39" s="125"/>
      <c r="I39" s="125"/>
      <c r="J39" s="127">
        <f t="shared" si="3"/>
        <v>768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768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541720</v>
      </c>
      <c r="E40" s="508">
        <f aca="true" t="shared" si="14" ref="E40:P40">E17++E25+E38+E39</f>
        <v>1905</v>
      </c>
      <c r="F40" s="508">
        <f t="shared" si="14"/>
        <v>51</v>
      </c>
      <c r="G40" s="127">
        <f t="shared" si="2"/>
        <v>543574</v>
      </c>
      <c r="H40" s="483">
        <f t="shared" si="14"/>
        <v>0</v>
      </c>
      <c r="I40" s="483">
        <f t="shared" si="14"/>
        <v>0</v>
      </c>
      <c r="J40" s="127">
        <f t="shared" si="3"/>
        <v>543574</v>
      </c>
      <c r="K40" s="483">
        <f t="shared" si="14"/>
        <v>83515</v>
      </c>
      <c r="L40" s="483">
        <f t="shared" si="14"/>
        <v>4784</v>
      </c>
      <c r="M40" s="483">
        <f t="shared" si="14"/>
        <v>51</v>
      </c>
      <c r="N40" s="127">
        <f t="shared" si="4"/>
        <v>88248</v>
      </c>
      <c r="O40" s="483">
        <f t="shared" si="14"/>
        <v>0</v>
      </c>
      <c r="P40" s="483">
        <f t="shared" si="14"/>
        <v>0</v>
      </c>
      <c r="Q40" s="127">
        <f t="shared" si="10"/>
        <v>88248</v>
      </c>
      <c r="R40" s="127">
        <f t="shared" si="11"/>
        <v>455326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904</v>
      </c>
      <c r="C44" s="478"/>
      <c r="D44" s="479"/>
      <c r="E44" s="479"/>
      <c r="F44" s="479"/>
      <c r="G44" s="469"/>
      <c r="H44" s="480" t="s">
        <v>885</v>
      </c>
      <c r="I44" s="480"/>
      <c r="J44" s="480"/>
      <c r="K44" s="469"/>
      <c r="L44" s="469"/>
      <c r="M44" s="469"/>
      <c r="N44" s="469"/>
      <c r="O44" s="469"/>
      <c r="P44" s="468" t="s">
        <v>886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5" sqref="A5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897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332</v>
      </c>
      <c r="D11" s="181">
        <f>SUM(D12:D14)</f>
        <v>0</v>
      </c>
      <c r="E11" s="182">
        <f>SUM(E12:E14)</f>
        <v>332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>
        <v>225</v>
      </c>
      <c r="D12" s="169"/>
      <c r="E12" s="182">
        <f aca="true" t="shared" si="0" ref="E12:E42">C12-D12</f>
        <v>225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>
        <v>107</v>
      </c>
      <c r="D14" s="169"/>
      <c r="E14" s="182">
        <f t="shared" si="0"/>
        <v>107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332</v>
      </c>
      <c r="D19" s="165">
        <f>D11+D15+D16</f>
        <v>0</v>
      </c>
      <c r="E19" s="180">
        <f>E11+E15+E16</f>
        <v>332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358</v>
      </c>
      <c r="D24" s="181">
        <f>SUM(D25:D27)</f>
        <v>358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>
        <v>0</v>
      </c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312</v>
      </c>
      <c r="D26" s="169">
        <v>312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46</v>
      </c>
      <c r="D27" s="169">
        <v>46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5703</v>
      </c>
      <c r="D28" s="169">
        <v>5703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889</v>
      </c>
      <c r="D29" s="169">
        <v>889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404</v>
      </c>
      <c r="D31" s="169">
        <v>404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1196</v>
      </c>
      <c r="D33" s="166">
        <f>SUM(D34:D37)</f>
        <v>1196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>
        <v>536</v>
      </c>
      <c r="D34" s="169">
        <v>536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660</v>
      </c>
      <c r="D35" s="169">
        <v>660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8804</v>
      </c>
      <c r="D38" s="166">
        <f>SUM(D39:D42)</f>
        <v>8802</v>
      </c>
      <c r="E38" s="183">
        <f>SUM(E39:E42)</f>
        <v>2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8804</v>
      </c>
      <c r="D42" s="169">
        <v>8802</v>
      </c>
      <c r="E42" s="182">
        <f t="shared" si="0"/>
        <v>2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17354</v>
      </c>
      <c r="D43" s="165">
        <f>D24+D28+D29+D31+D30+D32+D33+D38</f>
        <v>17352</v>
      </c>
      <c r="E43" s="180">
        <f>E24+E28+E29+E31+E30+E32+E33+E38</f>
        <v>2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17686</v>
      </c>
      <c r="D44" s="164">
        <f>D43+D21+D19+D9</f>
        <v>17352</v>
      </c>
      <c r="E44" s="180">
        <f>E43+E21+E19+E9</f>
        <v>334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0</v>
      </c>
      <c r="D52" s="164">
        <f>SUM(D53:D55)</f>
        <v>0</v>
      </c>
      <c r="E52" s="181">
        <f>C52-D52</f>
        <v>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/>
      <c r="D53" s="169"/>
      <c r="E53" s="181">
        <f>C53-D53</f>
        <v>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121531</v>
      </c>
      <c r="D56" s="164">
        <f>D57+D59</f>
        <v>0</v>
      </c>
      <c r="E56" s="181">
        <f t="shared" si="1"/>
        <v>121531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121531</v>
      </c>
      <c r="D57" s="169"/>
      <c r="E57" s="181">
        <f t="shared" si="1"/>
        <v>121531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1793</v>
      </c>
      <c r="D64" s="169"/>
      <c r="E64" s="181">
        <f t="shared" si="1"/>
        <v>1793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>
        <v>1247</v>
      </c>
      <c r="D65" s="170"/>
      <c r="E65" s="181">
        <f t="shared" si="1"/>
        <v>1247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123324</v>
      </c>
      <c r="D66" s="164">
        <f>D52+D56+D61+D62+D63+D64</f>
        <v>0</v>
      </c>
      <c r="E66" s="181">
        <f t="shared" si="1"/>
        <v>123324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21335</v>
      </c>
      <c r="D68" s="169"/>
      <c r="E68" s="181">
        <f t="shared" si="1"/>
        <v>21335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2203</v>
      </c>
      <c r="D71" s="166">
        <f>SUM(D72:D74)</f>
        <v>2203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/>
      <c r="D72" s="169"/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2203</v>
      </c>
      <c r="D73" s="169">
        <v>2203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14750</v>
      </c>
      <c r="D80" s="164">
        <f>SUM(D81:D84)</f>
        <v>14750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>
        <v>13886</v>
      </c>
      <c r="D83" s="169">
        <v>13886</v>
      </c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>
        <v>864</v>
      </c>
      <c r="D84" s="169">
        <v>864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21649</v>
      </c>
      <c r="D85" s="165">
        <f>SUM(D86:D90)+D94</f>
        <v>21649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12129</v>
      </c>
      <c r="D87" s="169">
        <v>12129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7994</v>
      </c>
      <c r="D88" s="169">
        <v>7994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567</v>
      </c>
      <c r="D89" s="169">
        <v>567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772</v>
      </c>
      <c r="D90" s="164">
        <f>SUM(D91:D93)</f>
        <v>772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772</v>
      </c>
      <c r="D92" s="169">
        <v>772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187</v>
      </c>
      <c r="D94" s="169">
        <v>187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1916</v>
      </c>
      <c r="D95" s="169">
        <v>1916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40518</v>
      </c>
      <c r="D96" s="165">
        <f>D85+D80+D75+D71+D95</f>
        <v>40518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185177</v>
      </c>
      <c r="D97" s="165">
        <f>D96+D68+D66</f>
        <v>40518</v>
      </c>
      <c r="E97" s="165">
        <f>E96+E68+E66</f>
        <v>144659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10">
        <v>39959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6" sqref="A6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902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5">
      <c r="A12" s="132" t="s">
        <v>800</v>
      </c>
      <c r="B12" s="147" t="s">
        <v>801</v>
      </c>
      <c r="C12" s="222"/>
      <c r="D12" s="156"/>
      <c r="E12" s="156"/>
      <c r="F12" s="156"/>
      <c r="G12" s="156"/>
      <c r="H12" s="156"/>
      <c r="I12" s="142">
        <f aca="true" t="shared" si="0" ref="I12:I25">F12+G12+H12</f>
        <v>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0</v>
      </c>
      <c r="G17" s="269">
        <f t="shared" si="1"/>
        <v>0</v>
      </c>
      <c r="H17" s="269">
        <f t="shared" si="1"/>
        <v>0</v>
      </c>
      <c r="I17" s="269">
        <f t="shared" si="1"/>
        <v>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>
        <v>1007131</v>
      </c>
      <c r="D19" s="129"/>
      <c r="E19" s="129"/>
      <c r="F19" s="129">
        <v>69466</v>
      </c>
      <c r="G19" s="129"/>
      <c r="H19" s="129"/>
      <c r="I19" s="142">
        <f t="shared" si="0"/>
        <v>69466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1007131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69466</v>
      </c>
      <c r="G26" s="269">
        <f t="shared" si="2"/>
        <v>0</v>
      </c>
      <c r="H26" s="269">
        <f t="shared" si="2"/>
        <v>0</v>
      </c>
      <c r="I26" s="269">
        <f t="shared" si="2"/>
        <v>69466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905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A7" sqref="A7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907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887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888</v>
      </c>
      <c r="B17" s="78"/>
      <c r="C17" s="605">
        <f>198000/1000</f>
        <v>198</v>
      </c>
      <c r="D17" s="606">
        <v>99</v>
      </c>
      <c r="E17" s="581"/>
      <c r="F17" s="597">
        <f t="shared" si="0"/>
        <v>198</v>
      </c>
    </row>
    <row r="18" spans="1:6" ht="12.75">
      <c r="A18" s="77" t="s">
        <v>889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890</v>
      </c>
      <c r="B19" s="78"/>
      <c r="C19" s="605">
        <v>4867</v>
      </c>
      <c r="D19" s="606">
        <v>60</v>
      </c>
      <c r="E19" s="581"/>
      <c r="F19" s="597">
        <f t="shared" si="0"/>
        <v>4867</v>
      </c>
    </row>
    <row r="20" spans="1:6" ht="12.75">
      <c r="A20" s="77" t="s">
        <v>891</v>
      </c>
      <c r="B20" s="78"/>
      <c r="C20" s="605">
        <v>4720</v>
      </c>
      <c r="D20" s="606">
        <v>100</v>
      </c>
      <c r="E20" s="581"/>
      <c r="F20" s="597">
        <f t="shared" si="0"/>
        <v>4720</v>
      </c>
    </row>
    <row r="21" spans="1:6" ht="12.75">
      <c r="A21" s="77" t="s">
        <v>892</v>
      </c>
      <c r="B21" s="78"/>
      <c r="C21" s="605">
        <v>6586</v>
      </c>
      <c r="D21" s="606">
        <v>47.83</v>
      </c>
      <c r="E21" s="607">
        <v>6586</v>
      </c>
      <c r="F21" s="597">
        <f t="shared" si="0"/>
        <v>0</v>
      </c>
    </row>
    <row r="22" spans="1:6" ht="12" customHeight="1">
      <c r="A22" s="77" t="s">
        <v>893</v>
      </c>
      <c r="B22" s="78"/>
      <c r="C22" s="605">
        <v>1064</v>
      </c>
      <c r="D22" s="606">
        <v>28.95</v>
      </c>
      <c r="E22" s="581"/>
      <c r="F22" s="597">
        <f t="shared" si="0"/>
        <v>1064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27405.248</v>
      </c>
      <c r="D24" s="595"/>
      <c r="E24" s="271">
        <f>SUM(E12:E23)</f>
        <v>6586</v>
      </c>
      <c r="F24" s="598">
        <f>SUM(F12:F23)</f>
        <v>20819.248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894</v>
      </c>
      <c r="B43" s="81"/>
      <c r="C43" s="605">
        <v>24</v>
      </c>
      <c r="D43" s="606">
        <v>49</v>
      </c>
      <c r="E43" s="581"/>
      <c r="F43" s="597">
        <f aca="true" t="shared" si="2" ref="F43:F55">C43-E43</f>
        <v>24</v>
      </c>
    </row>
    <row r="44" spans="1:6" ht="12.75">
      <c r="A44" s="77">
        <v>2</v>
      </c>
      <c r="B44" s="81"/>
      <c r="C44" s="581"/>
      <c r="D44" s="594"/>
      <c r="E44" s="581"/>
      <c r="F44" s="597">
        <f t="shared" si="2"/>
        <v>0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24</v>
      </c>
      <c r="D56" s="595"/>
      <c r="E56" s="271">
        <f>SUM(E43:E55)</f>
        <v>0</v>
      </c>
      <c r="F56" s="598">
        <f>SUM(F43:F55)</f>
        <v>24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877</v>
      </c>
      <c r="B58" s="81"/>
      <c r="C58" s="605">
        <f>10000/1000</f>
        <v>10</v>
      </c>
      <c r="D58" s="594"/>
      <c r="E58" s="581"/>
      <c r="F58" s="597">
        <f>C58-E58</f>
        <v>10</v>
      </c>
    </row>
    <row r="59" spans="1:6" ht="12.75">
      <c r="A59" s="77" t="s">
        <v>878</v>
      </c>
      <c r="B59" s="81"/>
      <c r="C59" s="605">
        <v>0</v>
      </c>
      <c r="D59" s="594"/>
      <c r="E59" s="581"/>
      <c r="F59" s="597">
        <f aca="true" t="shared" si="3" ref="F59:F70">C59-E59</f>
        <v>0</v>
      </c>
    </row>
    <row r="60" spans="1:6" ht="12.75">
      <c r="A60" s="77" t="s">
        <v>879</v>
      </c>
      <c r="B60" s="81"/>
      <c r="C60" s="605">
        <f>4200/1000</f>
        <v>4.2</v>
      </c>
      <c r="D60" s="594"/>
      <c r="E60" s="581"/>
      <c r="F60" s="597">
        <f t="shared" si="3"/>
        <v>4.2</v>
      </c>
    </row>
    <row r="61" spans="1:6" ht="12.75">
      <c r="A61" s="77" t="s">
        <v>880</v>
      </c>
      <c r="B61" s="81"/>
      <c r="C61" s="605">
        <f>1740/1000</f>
        <v>1.74</v>
      </c>
      <c r="D61" s="594"/>
      <c r="E61" s="581"/>
      <c r="F61" s="597">
        <f t="shared" si="3"/>
        <v>1.74</v>
      </c>
    </row>
    <row r="62" spans="1:6" ht="12.75">
      <c r="A62" s="77" t="s">
        <v>895</v>
      </c>
      <c r="B62" s="81"/>
      <c r="C62" s="605">
        <v>6</v>
      </c>
      <c r="D62" s="609">
        <v>30.13</v>
      </c>
      <c r="E62" s="581"/>
      <c r="F62" s="597">
        <f t="shared" si="3"/>
        <v>6</v>
      </c>
    </row>
    <row r="63" spans="1:6" ht="12.75">
      <c r="A63" s="77" t="s">
        <v>192</v>
      </c>
      <c r="B63" s="78"/>
      <c r="C63" s="605">
        <v>3</v>
      </c>
      <c r="D63" s="594"/>
      <c r="E63" s="581"/>
      <c r="F63" s="597">
        <f t="shared" si="3"/>
        <v>3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SUM(C58:C70)</f>
        <v>24.939999999999998</v>
      </c>
      <c r="D71" s="595"/>
      <c r="E71" s="271">
        <f>SUM(E58:E70)</f>
        <v>0</v>
      </c>
      <c r="F71" s="598">
        <f>SUM(F58:F70)</f>
        <v>24.939999999999998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C71+C56+C41+C24</f>
        <v>27454.188</v>
      </c>
      <c r="D72" s="595"/>
      <c r="E72" s="271">
        <f>E71+E56+E41+E24</f>
        <v>6586</v>
      </c>
      <c r="F72" s="598">
        <f>F71+F56+F41+F24</f>
        <v>20868.188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882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881</v>
      </c>
      <c r="B76" s="81"/>
      <c r="C76" s="605">
        <v>190</v>
      </c>
      <c r="D76" s="606">
        <v>67</v>
      </c>
      <c r="E76" s="581"/>
      <c r="F76" s="597">
        <f aca="true" t="shared" si="4" ref="F76:F89">C76-E76</f>
        <v>190</v>
      </c>
    </row>
    <row r="77" spans="1:6" ht="12.75">
      <c r="A77" s="77" t="s">
        <v>896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554</v>
      </c>
      <c r="B78" s="81"/>
      <c r="C78" s="581"/>
      <c r="D78" s="594"/>
      <c r="E78" s="581"/>
      <c r="F78" s="597">
        <f t="shared" si="4"/>
        <v>0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3974.094</v>
      </c>
      <c r="D90" s="595"/>
      <c r="E90" s="271">
        <f>SUM(E75:E89)</f>
        <v>0</v>
      </c>
      <c r="F90" s="598">
        <f>SUM(F75:F89)</f>
        <v>3974.094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3974.094</v>
      </c>
      <c r="D142" s="595"/>
      <c r="E142" s="271">
        <f>E141+E124+E107+E90</f>
        <v>0</v>
      </c>
      <c r="F142" s="598">
        <f>F141+F124+F107+F90</f>
        <v>3974.094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906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88" t="s">
        <v>883</v>
      </c>
      <c r="D145" s="88"/>
      <c r="E145" s="88" t="s">
        <v>884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C43:F55 C26:F40 C12:F23 C58:F7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2009-05-26T06:01:53Z</cp:lastPrinted>
  <dcterms:created xsi:type="dcterms:W3CDTF">2000-06-29T12:02:40Z</dcterms:created>
  <dcterms:modified xsi:type="dcterms:W3CDTF">2009-05-26T13:37:51Z</dcterms:modified>
  <cp:category/>
  <cp:version/>
  <cp:contentType/>
  <cp:contentStatus/>
</cp:coreProperties>
</file>