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<sst xmlns="http://schemas.openxmlformats.org/spreadsheetml/2006/main" count="1075" uniqueCount="911">
  <si>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</si>
  <si>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</si>
  <si>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</si>
  <si>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</si>
  <si>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</si>
  <si>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</si>
  <si>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</si>
  <si>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</si>
  <si>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</si>
  <si>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</si>
  <si>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</si>
  <si>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</si>
  <si>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</si>
  <si>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</si>
  <si>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</si>
  <si>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</si>
  <si>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</si>
  <si>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</si>
  <si>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</si>
  <si>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</si>
  <si>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</si>
  <si>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</si>
  <si>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</si>
  <si>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</si>
  <si>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</si>
  <si>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</si>
  <si>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</si>
  <si>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</si>
  <si>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</si>
  <si>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</si>
  <si>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</si>
  <si>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</si>
  <si>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</si>
  <si>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</si>
  <si>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</si>
  <si>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</si>
  <si>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</si>
  <si>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</si>
  <si>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</si>
  <si>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</si>
  <si>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</si>
  <si>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</si>
  <si>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</si>
  <si>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</si>
  <si>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</si>
  <si>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</si>
  <si>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</si>
  <si>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</si>
  <si>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</si>
  <si>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</si>
  <si>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</si>
  <si>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</si>
  <si>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</si>
  <si>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</si>
  <si>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</si>
  <si>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</si>
  <si>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</si>
  <si>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</si>
  <si>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</si>
  <si>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</si>
  <si>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</si>
  <si>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</si>
  <si>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</si>
  <si>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</si>
  <si>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</si>
  <si>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</si>
  <si>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</si>
  <si>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</si>
  <si>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</si>
  <si>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</si>
  <si>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</si>
  <si>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</si>
  <si>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</si>
  <si>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</si>
  <si>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</si>
  <si>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</si>
  <si>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</si>
  <si>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</si>
  <si>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</si>
  <si>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</si>
  <si>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</si>
  <si>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</si>
  <si>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</si>
  <si>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</si>
  <si>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</si>
  <si>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</si>
  <si>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</si>
  <si>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</si>
  <si>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</si>
  <si>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</si>
  <si>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</si>
  <si>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</si>
  <si>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</si>
  <si>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</si>
  <si>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</si>
  <si>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</si>
  <si>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</si>
  <si>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</si>
  <si>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</si>
  <si>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</si>
  <si>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</si>
  <si>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</si>
  <si>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</si>
  <si>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</si>
  <si>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</si>
  <si>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</si>
  <si>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</si>
  <si>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</si>
  <si>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</si>
  <si>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</si>
  <si>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</si>
  <si>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</si>
  <si>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</si>
  <si>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</si>
  <si>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</si>
  <si>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</si>
  <si>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</si>
  <si>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</si>
  <si>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</si>
  <si>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</si>
  <si>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</si>
  <si>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</si>
  <si>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</si>
  <si>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</si>
  <si>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</si>
  <si>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</si>
  <si>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</si>
  <si>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</si>
  <si>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</si>
  <si>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</si>
  <si>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</si>
  <si>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</si>
  <si>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</si>
  <si>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</si>
  <si>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</si>
  <si>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</si>
  <si>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</si>
  <si>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</si>
  <si>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</si>
  <si>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</si>
  <si>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</si>
  <si>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</si>
  <si>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</si>
  <si>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</si>
  <si>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</si>
  <si>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</si>
  <si>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</si>
  <si>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</si>
  <si>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</si>
  <si>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</si>
  <si>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</si>
  <si>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</si>
  <si>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</si>
  <si>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</si>
  <si>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</si>
  <si>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</si>
  <si>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</si>
  <si>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</si>
  <si>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</si>
  <si>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</si>
  <si>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</si>
  <si>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</si>
  <si>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</si>
  <si>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</si>
  <si>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</si>
  <si>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</si>
  <si>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</si>
  <si>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</si>
  <si>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</si>
  <si>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</si>
  <si>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</si>
  <si>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</si>
  <si>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</si>
  <si>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</si>
  <si>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</si>
  <si>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</si>
  <si>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</si>
  <si>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</si>
  <si>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</si>
  <si>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</si>
  <si>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</si>
  <si>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</si>
  <si>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</si>
  <si>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</si>
  <si>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</si>
  <si>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</si>
  <si>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</si>
  <si>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</si>
  <si>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</si>
  <si>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</si>
  <si>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</si>
  <si>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</si>
  <si>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</si>
  <si>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</si>
  <si>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</si>
  <si>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</si>
  <si>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</si>
  <si>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</si>
  <si>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</si>
  <si>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</si>
  <si>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</si>
  <si>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</si>
  <si>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</si>
  <si>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</si>
  <si>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</si>
  <si>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</si>
  <si>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</si>
  <si>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</si>
  <si>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</si>
  <si>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</si>
  <si>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</si>
  <si>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</si>
  <si>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</si>
  <si>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</si>
  <si>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</si>
  <si>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</si>
  <si>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</si>
  <si>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</si>
  <si>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</si>
  <si>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</si>
  <si>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</si>
  <si>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</si>
  <si>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</si>
  <si>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</si>
  <si>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</si>
  <si>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</si>
  <si>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</si>
  <si>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</si>
  <si>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</si>
  <si>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</si>
  <si>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</si>
  <si>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</si>
  <si>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</si>
  <si>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</si>
  <si>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</si>
  <si>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</si>
  <si>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</si>
  <si>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</si>
  <si>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</si>
  <si>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</si>
  <si>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</si>
  <si>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</si>
  <si>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</si>
  <si>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</si>
  <si>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</si>
  <si>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</si>
  <si>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</si>
  <si>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</si>
  <si>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</si>
  <si>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</si>
  <si>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</si>
  <si>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</si>
  <si>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</si>
  <si>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</si>
  <si>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</si>
  <si>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</si>
  <si>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</si>
  <si>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</si>
  <si>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</si>
  <si>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</si>
  <si>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</si>
  <si>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</si>
  <si>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</si>
  <si>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</si>
  <si>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</si>
  <si>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</si>
  <si>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</si>
  <si>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</si>
  <si>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</si>
  <si>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</si>
  <si>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</si>
  <si>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</si>
  <si>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</si>
  <si>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</si>
  <si>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</si>
  <si>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</si>
  <si>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</si>
  <si>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</si>
  <si>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</si>
  <si>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</si>
  <si>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</si>
  <si>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</si>
  <si>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</si>
  <si>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</si>
  <si>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</si>
  <si>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</si>
  <si>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</si>
  <si>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</si>
  <si>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</si>
  <si>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</si>
  <si>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</si>
  <si>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</si>
  <si>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</si>
  <si>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</si>
  <si>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</si>
  <si>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</si>
  <si>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</si>
  <si>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</si>
  <si>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</si>
  <si>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</si>
  <si>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</si>
  <si>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</si>
  <si>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</si>
  <si>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</si>
  <si>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</si>
  <si>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</si>
  <si>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</si>
  <si>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</si>
  <si>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</si>
  <si>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</si>
  <si>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</si>
  <si>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</si>
  <si>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</si>
  <si>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</si>
  <si>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</si>
  <si>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</si>
  <si>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</si>
  <si>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</si>
  <si>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</si>
  <si>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</si>
  <si>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</si>
  <si>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</si>
  <si>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</si>
  <si>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</si>
  <si>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</si>
  <si>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</si>
  <si>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</si>
  <si>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</si>
  <si>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</si>
  <si>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</si>
  <si>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</si>
  <si>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</si>
  <si>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</si>
  <si>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</si>
  <si>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</si>
  <si>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</si>
  <si>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</si>
  <si>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</si>
  <si>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</si>
  <si>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</si>
  <si>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</si>
  <si>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</si>
  <si>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</si>
  <si>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</si>
  <si>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</si>
  <si>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</si>
  <si>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</si>
  <si>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</si>
  <si>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</si>
  <si>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</si>
  <si>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</si>
  <si>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</si>
  <si>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</si>
  <si>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</si>
  <si>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</si>
  <si>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</si>
  <si>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</si>
  <si>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</si>
  <si>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</si>
  <si>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</si>
  <si>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</si>
  <si>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</si>
  <si>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</si>
  <si>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</si>
  <si>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</si>
  <si>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</si>
  <si>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</si>
  <si>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</si>
  <si>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</si>
  <si>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</si>
  <si>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</si>
  <si>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</si>
  <si>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</si>
  <si>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</si>
  <si>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</si>
  <si>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</si>
  <si>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</si>
  <si>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</si>
  <si>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</si>
  <si>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</si>
  <si>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</si>
  <si>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</si>
  <si>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</si>
  <si>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</si>
  <si>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</si>
  <si>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</si>
  <si>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</si>
  <si>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</si>
  <si>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</si>
  <si>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</si>
  <si>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</si>
  <si>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</si>
  <si>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</si>
  <si>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</si>
  <si>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</si>
  <si>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</si>
  <si>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</si>
  <si>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</si>
  <si>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</si>
  <si>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</si>
  <si>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</si>
  <si>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</si>
  <si>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</si>
  <si>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</si>
  <si>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</si>
  <si>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</si>
  <si>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</si>
  <si>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</si>
  <si>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</si>
  <si>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</si>
  <si>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</si>
  <si>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</si>
  <si>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</si>
  <si>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</si>
  <si>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</si>
  <si>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</si>
  <si>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</si>
  <si>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</si>
  <si>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</si>
  <si>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</si>
  <si>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</si>
  <si>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</si>
  <si>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</si>
  <si>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</si>
  <si>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</si>
  <si>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</si>
  <si>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</si>
  <si>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</si>
  <si>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</si>
  <si>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</si>
  <si>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</si>
  <si>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</si>
  <si>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</si>
  <si>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</si>
  <si>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</si>
  <si>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</si>
  <si>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</si>
  <si>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</si>
  <si>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</si>
  <si>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</si>
  <si>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</si>
  <si>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</si>
  <si>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</si>
  <si>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</si>
  <si>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</si>
  <si>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</si>
  <si>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</si>
  <si>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</si>
  <si>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</si>
  <si>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</si>
  <si>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</si>
  <si>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</si>
  <si>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</si>
  <si>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</si>
  <si>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</si>
  <si>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</si>
  <si>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</si>
  <si>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</si>
  <si>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</si>
  <si>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</si>
  <si>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</si>
  <si>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</si>
  <si>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</si>
  <si>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</si>
  <si>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</si>
  <si>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</si>
  <si>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</si>
  <si>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</si>
  <si>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</si>
  <si>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</si>
  <si>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</si>
  <si>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</si>
  <si>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</si>
  <si>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</si>
  <si>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</si>
  <si>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</si>
  <si>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</si>
  <si>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</si>
  <si>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</si>
  <si>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</si>
  <si>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</si>
  <si>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</si>
  <si>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</si>
  <si>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</si>
  <si>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</si>
  <si>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</si>
  <si>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</si>
  <si>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</si>
  <si>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</si>
  <si>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</si>
  <si>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</si>
  <si>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</si>
  <si>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</si>
  <si>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</si>
  <si>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</si>
  <si>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</si>
  <si>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</si>
  <si>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</si>
  <si>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</si>
  <si>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</si>
  <si>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</si>
  <si>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</si>
  <si>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</si>
  <si>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</si>
  <si>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</si>
  <si>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</si>
  <si>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</si>
  <si>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</si>
  <si>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</si>
  <si>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</si>
  <si>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</si>
  <si>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</si>
  <si>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</si>
  <si>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</si>
  <si>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</si>
  <si>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</si>
  <si>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</si>
  <si>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</si>
  <si>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</si>
  <si>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</si>
  <si>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</si>
  <si>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</si>
  <si>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</si>
  <si>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</si>
  <si>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</si>
  <si>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</si>
  <si>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</si>
  <si>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</si>
  <si>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</si>
  <si>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</si>
  <si>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</si>
  <si>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</si>
  <si>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</si>
  <si>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</si>
  <si>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</si>
  <si>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</si>
  <si>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</si>
  <si>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</si>
  <si>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</si>
  <si>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</si>
  <si>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</si>
  <si>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</si>
  <si>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</si>
  <si>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</si>
  <si>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</si>
  <si>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</si>
  <si>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</si>
  <si>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</si>
  <si>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</si>
  <si>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</si>
  <si>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</si>
  <si>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</si>
  <si>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</si>
  <si>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</si>
  <si>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</si>
  <si>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</si>
  <si>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</si>
  <si>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</si>
  <si>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</si>
  <si>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</si>
  <si>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</si>
  <si>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</si>
  <si>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</si>
  <si>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</si>
  <si>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</si>
  <si>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</si>
  <si>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</si>
  <si>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</si>
  <si>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</si>
  <si>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</si>
  <si>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</si>
  <si>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</si>
  <si>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</si>
  <si>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</si>
  <si>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</si>
  <si>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</si>
  <si>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</si>
  <si>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</si>
  <si>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</si>
  <si>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</si>
  <si>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</si>
  <si>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</si>
  <si>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</si>
  <si>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</si>
  <si>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</si>
  <si>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</si>
  <si>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</si>
  <si>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</si>
  <si>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</si>
  <si>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</si>
  <si>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</si>
  <si>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</si>
  <si>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</si>
  <si>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</si>
  <si>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</si>
  <si>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</si>
  <si>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</si>
  <si>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</si>
  <si>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</si>
  <si>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</si>
  <si>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</si>
  <si>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</si>
  <si>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</si>
  <si>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</si>
  <si>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</si>
  <si>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</si>
  <si>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</si>
  <si>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</si>
  <si>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</si>
  <si>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</si>
  <si>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</si>
  <si>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</si>
  <si>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</si>
  <si>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</si>
  <si>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</si>
  <si>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</si>
  <si>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</si>
  <si>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</si>
  <si>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</si>
  <si>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</si>
  <si>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</si>
  <si>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</si>
  <si>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</si>
  <si>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</si>
  <si>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</si>
  <si>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</si>
  <si>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</si>
  <si>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</si>
  <si>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</si>
  <si>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</si>
  <si>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</si>
  <si>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</si>
  <si>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</si>
  <si>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</si>
  <si>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</si>
  <si>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</si>
  <si>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</si>
  <si>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</si>
  <si>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</si>
  <si>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</si>
  <si>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</si>
  <si>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</si>
  <si>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</si>
  <si>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</si>
  <si>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</si>
  <si>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</si>
  <si>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</si>
  <si>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</si>
  <si>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</si>
  <si>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</si>
  <si>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</si>
  <si>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</si>
  <si>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</si>
  <si>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</si>
  <si>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</si>
  <si>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</si>
  <si>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</si>
  <si>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</si>
  <si>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</si>
  <si>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</si>
  <si>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</si>
  <si>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</si>
  <si>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</si>
  <si>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</si>
  <si>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</si>
  <si>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</si>
  <si>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</si>
  <si>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</si>
  <si>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</si>
  <si>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</si>
  <si>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</si>
  <si>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</si>
  <si>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</si>
  <si>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</si>
  <si>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</si>
  <si>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</si>
  <si>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</si>
  <si>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</si>
  <si>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</si>
  <si>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</si>
  <si>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</si>
  <si>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</si>
  <si>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</si>
  <si>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</si>
  <si>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</si>
  <si>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</si>
  <si>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</si>
  <si>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</si>
  <si>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</si>
  <si>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</si>
  <si>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</si>
  <si>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</si>
  <si>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</si>
  <si>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</si>
  <si>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</si>
  <si>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</si>
  <si>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</si>
  <si>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</si>
  <si>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</si>
  <si>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</si>
  <si>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</si>
  <si>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</si>
  <si>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</si>
  <si>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</si>
  <si>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</si>
  <si>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</si>
  <si>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</si>
  <si>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</si>
  <si>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</si>
  <si>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</si>
  <si>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</si>
  <si>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</si>
  <si>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</si>
  <si>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</si>
  <si>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</si>
  <si>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</si>
  <si>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</si>
  <si>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</si>
  <si>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</si>
  <si>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</si>
  <si>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</si>
  <si>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</si>
  <si>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</si>
  <si>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</si>
  <si>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</si>
  <si>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</si>
  <si>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</si>
  <si>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</si>
  <si>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</si>
  <si>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</si>
  <si>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</si>
  <si>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</si>
  <si>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</si>
  <si>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</si>
  <si>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</si>
  <si>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</si>
  <si>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</si>
  <si>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</si>
  <si>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</si>
  <si>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</si>
  <si>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</si>
  <si>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</si>
  <si>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</si>
  <si>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</si>
  <si>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</si>
  <si>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</si>
  <si>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</si>
  <si>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</si>
  <si>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</si>
  <si>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</si>
  <si>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</si>
  <si>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</si>
  <si>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</si>
  <si>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</si>
  <si>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</si>
  <si>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</si>
  <si>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</si>
  <si>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</si>
  <si>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</si>
  <si>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</si>
  <si>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</si>
  <si>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</si>
  <si>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</si>
  <si>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</si>
  <si>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</si>
  <si>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</si>
  <si>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</si>
  <si>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</si>
  <si>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</si>
  <si>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</si>
  <si>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</si>
  <si>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</si>
  <si>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</si>
  <si>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</si>
  <si>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</si>
  <si>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</si>
  <si>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</si>
  <si>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</si>
  <si>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</si>
  <si>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</si>
  <si>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</si>
  <si>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</si>
  <si>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</si>
  <si>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</si>
  <si>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</si>
  <si>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</si>
  <si>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</si>
  <si>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</si>
  <si>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</si>
  <si>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</si>
  <si>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</si>
  <si>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</si>
  <si>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</si>
  <si>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</si>
  <si>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</si>
  <si>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</si>
  <si>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</si>
  <si>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</si>
  <si>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</si>
  <si>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</si>
  <si>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</si>
  <si>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</si>
  <si>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</si>
  <si>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</si>
  <si>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</si>
  <si>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</si>
  <si>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</si>
  <si>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</si>
  <si>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</si>
  <si>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</si>
  <si>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</si>
  <si>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</si>
  <si>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</si>
  <si>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</si>
  <si>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</si>
  <si>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</si>
  <si>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</si>
  <si>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</si>
  <si>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</si>
  <si>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</si>
  <si>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</si>
  <si>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</si>
  <si>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</si>
  <si>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</si>
  <si>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</si>
  <si>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</si>
  <si>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</si>
  <si>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</si>
  <si>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</si>
  <si>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</si>
  <si>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</si>
  <si>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</si>
  <si>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</si>
  <si>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</si>
  <si>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</si>
  <si>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</si>
  <si>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</si>
  <si>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</si>
  <si>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</si>
  <si>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</si>
  <si>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</si>
  <si>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</si>
  <si>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</si>
  <si>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</si>
  <si>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</si>
  <si>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</si>
  <si>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</si>
  <si>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</si>
  <si>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</si>
  <si>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</si>
  <si>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</si>
  <si>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</si>
  <si>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</si>
  <si>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</si>
  <si>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</si>
  <si>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</si>
  <si>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</si>
  <si>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</si>
  <si>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</si>
  <si>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</si>
  <si>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</si>
  <si>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</si>
  <si>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</si>
  <si>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</si>
  <si>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</si>
  <si>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</si>
  <si>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</si>
  <si>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</si>
  <si>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</si>
  <si>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</si>
  <si>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</si>
  <si>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</si>
  <si>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</si>
  <si>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</si>
  <si>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</si>
  <si>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3. Албена кар  ЕООД</t>
  </si>
  <si>
    <t>4. Бялата лагуна ЕАД</t>
  </si>
  <si>
    <t>1. ЗПАД България</t>
  </si>
  <si>
    <t>2. Sunny greens</t>
  </si>
  <si>
    <t>3. Химко Враца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</si>
  <si>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</si>
  <si>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</si>
  <si>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</si>
  <si>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</si>
  <si>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</si>
  <si>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</si>
  <si>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</si>
  <si>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5. МЦ Медика Албена  ЕАД</t>
  </si>
  <si>
    <t>6.Албена Тур АД</t>
  </si>
  <si>
    <t>7. Диализен център  ЕООД</t>
  </si>
  <si>
    <t>8.Тихия кът АД</t>
  </si>
  <si>
    <t>9. Екоплод ООД</t>
  </si>
  <si>
    <t>10. Албенаинвест Холдинг</t>
  </si>
  <si>
    <t>11.Албена Автотранс</t>
  </si>
  <si>
    <t>1."Здравно Учреждение Медика-Албена"</t>
  </si>
  <si>
    <t>5.Каварна инфрастракчър електрик ООД</t>
  </si>
  <si>
    <t>3.Визит АД Румъния</t>
  </si>
  <si>
    <t>Отчетен период: 31.12.2008 г.</t>
  </si>
  <si>
    <t>Отчетен период:   31.12.2008 г.</t>
  </si>
  <si>
    <t>Отчетен период:  31.12.2008 г.</t>
  </si>
  <si>
    <t>Вид на отчета: консолидиран</t>
  </si>
  <si>
    <t xml:space="preserve">Вид на отчета: консолидиран </t>
  </si>
  <si>
    <t>Отчетен период:  31.12.2008 Г.</t>
  </si>
  <si>
    <r>
      <t>Дата на съставяне: 29</t>
    </r>
    <r>
      <rPr>
        <sz val="10"/>
        <rFont val="Times New Roman"/>
        <family val="1"/>
      </rPr>
      <t>.04.2009 г.</t>
    </r>
  </si>
  <si>
    <t>Дата на съставяне: 27.04.2009 г.</t>
  </si>
  <si>
    <t xml:space="preserve">                Дата  на съставяне: 28.04.2009 г.</t>
  </si>
  <si>
    <t>29.04.2009 г.</t>
  </si>
  <si>
    <r>
      <t xml:space="preserve">Отчетен период:    31.12.2008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</si>
  <si>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период:  31.12.2009 г.</t>
  </si>
  <si>
    <t>Отчетен период: 31.12.2009 г.</t>
  </si>
  <si>
    <t xml:space="preserve">Дата на съставяне: 27.04.2009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</si>
</sst>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14" fontId="13" fillId="0" borderId="0" xfId="22" applyNumberFormat="1" applyFont="1" applyAlignment="1" applyProtection="1">
      <alignment horizontal="left" vertical="center" wrapText="1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93" sqref="A93"/>
    </sheetView>
  </sheetViews>
  <sheetFormatPr defaultColWidth="9.00390625" defaultRowHeight="12.75"/>
  <cols>
    <col min="1" max="1" width="43.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625" style="240" customWidth="1"/>
    <col min="6" max="6" width="9.50390625" style="246" customWidth="1"/>
    <col min="7" max="7" width="12.625" style="240" customWidth="1"/>
    <col min="8" max="8" width="14.625" style="247" customWidth="1"/>
    <col min="9" max="9" width="3.50390625" style="220" customWidth="1"/>
    <col min="10" max="16384" width="9.37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0" t="s">
        <v>900</v>
      </c>
      <c r="B4" s="611"/>
      <c r="C4" s="611"/>
      <c r="D4" s="611"/>
      <c r="E4" s="296"/>
      <c r="F4" s="241" t="s">
        <v>2</v>
      </c>
      <c r="G4" s="242"/>
      <c r="H4" s="243">
        <v>462</v>
      </c>
    </row>
    <row r="5" spans="1:8" ht="15">
      <c r="A5" s="221" t="s">
        <v>897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25.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63680</v>
      </c>
      <c r="D11" s="222">
        <v>57163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303134</v>
      </c>
      <c r="D12" s="222">
        <v>277480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16013</v>
      </c>
      <c r="D13" s="222">
        <v>10581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33981</v>
      </c>
      <c r="D14" s="222">
        <v>31537</v>
      </c>
      <c r="E14" s="323" t="s">
        <v>31</v>
      </c>
      <c r="F14" s="322" t="s">
        <v>32</v>
      </c>
      <c r="G14" s="421">
        <v>-69466</v>
      </c>
      <c r="H14" s="421">
        <v>-69466</v>
      </c>
    </row>
    <row r="15" spans="1:8" ht="15">
      <c r="A15" s="315" t="s">
        <v>33</v>
      </c>
      <c r="B15" s="321" t="s">
        <v>34</v>
      </c>
      <c r="C15" s="222">
        <v>10257</v>
      </c>
      <c r="D15" s="222">
        <v>10932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11266</v>
      </c>
      <c r="D16" s="222">
        <v>6992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14370</v>
      </c>
      <c r="D17" s="222">
        <v>17135</v>
      </c>
      <c r="E17" s="323" t="s">
        <v>43</v>
      </c>
      <c r="F17" s="325" t="s">
        <v>44</v>
      </c>
      <c r="G17" s="225">
        <f>G11+G14+G15+G16</f>
        <v>-65193</v>
      </c>
      <c r="H17" s="225">
        <f>H11+H14+H15+H16</f>
        <v>-65193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452701</v>
      </c>
      <c r="D19" s="226">
        <f>SUM(D11:D18)</f>
        <v>411820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27266</v>
      </c>
      <c r="D20" s="222">
        <v>23280</v>
      </c>
      <c r="E20" s="317" t="s">
        <v>54</v>
      </c>
      <c r="F20" s="322" t="s">
        <v>55</v>
      </c>
      <c r="G20" s="223">
        <v>116439</v>
      </c>
      <c r="H20" s="223">
        <v>118153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155634</v>
      </c>
      <c r="H21" s="227">
        <f>SUM(H22:H24)</f>
        <v>133467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743</v>
      </c>
      <c r="H22" s="223">
        <v>723</v>
      </c>
    </row>
    <row r="23" spans="1:13" ht="15">
      <c r="A23" s="315" t="s">
        <v>63</v>
      </c>
      <c r="B23" s="321" t="s">
        <v>64</v>
      </c>
      <c r="C23" s="222">
        <v>1</v>
      </c>
      <c r="D23" s="222">
        <v>1</v>
      </c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982</v>
      </c>
      <c r="D24" s="222">
        <v>1202</v>
      </c>
      <c r="E24" s="317" t="s">
        <v>69</v>
      </c>
      <c r="F24" s="322" t="s">
        <v>70</v>
      </c>
      <c r="G24" s="223">
        <v>154891</v>
      </c>
      <c r="H24" s="223">
        <v>132744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272073</v>
      </c>
      <c r="H25" s="225">
        <f>H19+H20+H21</f>
        <v>251620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503</v>
      </c>
      <c r="D26" s="222">
        <v>489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1486</v>
      </c>
      <c r="D27" s="226">
        <f>SUM(D23:D26)</f>
        <v>1692</v>
      </c>
      <c r="E27" s="333" t="s">
        <v>80</v>
      </c>
      <c r="F27" s="322" t="s">
        <v>81</v>
      </c>
      <c r="G27" s="225">
        <f>SUM(G28:G30)</f>
        <v>50381</v>
      </c>
      <c r="H27" s="225">
        <f>SUM(H28:H30)</f>
        <v>49714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50381</v>
      </c>
      <c r="H28" s="223">
        <v>49714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768</v>
      </c>
      <c r="D30" s="222">
        <v>768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13184</v>
      </c>
      <c r="H31" s="223">
        <v>21371</v>
      </c>
      <c r="M31" s="228"/>
    </row>
    <row r="32" spans="1:15" ht="15">
      <c r="A32" s="315" t="s">
        <v>95</v>
      </c>
      <c r="B32" s="330" t="s">
        <v>96</v>
      </c>
      <c r="C32" s="226">
        <f>C30+C31</f>
        <v>768</v>
      </c>
      <c r="D32" s="226">
        <f>D30+D31</f>
        <v>768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63565</v>
      </c>
      <c r="H33" s="225">
        <f>H27+H31+H32</f>
        <v>71085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3263</v>
      </c>
      <c r="D34" s="226">
        <f>SUM(D35:D38)</f>
        <v>2383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>
        <v>13</v>
      </c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270445</v>
      </c>
      <c r="H36" s="225">
        <f>H25+H17+H33</f>
        <v>257512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3220</v>
      </c>
      <c r="D37" s="222">
        <v>2353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30</v>
      </c>
      <c r="D38" s="222">
        <v>30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501</v>
      </c>
      <c r="D39" s="230">
        <f>D40+D41+D43</f>
        <v>503</v>
      </c>
      <c r="E39" s="331" t="s">
        <v>115</v>
      </c>
      <c r="F39" s="341" t="s">
        <v>116</v>
      </c>
      <c r="G39" s="223">
        <v>68471</v>
      </c>
      <c r="H39" s="223">
        <v>68519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>
        <v>501</v>
      </c>
      <c r="D40" s="222">
        <v>503</v>
      </c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25.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0</v>
      </c>
      <c r="H43" s="223"/>
      <c r="M43" s="228"/>
    </row>
    <row r="44" spans="1:8" ht="15">
      <c r="A44" s="315" t="s">
        <v>129</v>
      </c>
      <c r="B44" s="344" t="s">
        <v>130</v>
      </c>
      <c r="C44" s="222">
        <v>795</v>
      </c>
      <c r="D44" s="222">
        <v>662</v>
      </c>
      <c r="E44" s="348" t="s">
        <v>131</v>
      </c>
      <c r="F44" s="322" t="s">
        <v>132</v>
      </c>
      <c r="G44" s="223">
        <v>121359</v>
      </c>
      <c r="H44" s="223">
        <v>96185</v>
      </c>
    </row>
    <row r="45" spans="1:15" ht="15">
      <c r="A45" s="315" t="s">
        <v>133</v>
      </c>
      <c r="B45" s="329" t="s">
        <v>134</v>
      </c>
      <c r="C45" s="226">
        <f>C34+C39+C44</f>
        <v>4559</v>
      </c>
      <c r="D45" s="226">
        <f>D34+D39+D44</f>
        <v>3548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>
        <v>44</v>
      </c>
      <c r="D47" s="222">
        <v>90</v>
      </c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>
        <v>181</v>
      </c>
      <c r="D48" s="222">
        <v>181</v>
      </c>
      <c r="E48" s="317" t="s">
        <v>146</v>
      </c>
      <c r="F48" s="322" t="s">
        <v>147</v>
      </c>
      <c r="G48" s="223">
        <v>1715</v>
      </c>
      <c r="H48" s="223">
        <v>2370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123074</v>
      </c>
      <c r="H49" s="225">
        <f>SUM(H43:H48)</f>
        <v>98555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107</v>
      </c>
      <c r="D50" s="222">
        <v>46</v>
      </c>
      <c r="E50" s="317"/>
      <c r="F50" s="322"/>
      <c r="G50" s="332"/>
      <c r="H50" s="225"/>
    </row>
    <row r="51" spans="1:15" ht="27">
      <c r="A51" s="315" t="s">
        <v>152</v>
      </c>
      <c r="B51" s="329" t="s">
        <v>153</v>
      </c>
      <c r="C51" s="226">
        <f>SUM(C47:C50)</f>
        <v>332</v>
      </c>
      <c r="D51" s="226">
        <f>SUM(D47:D50)</f>
        <v>317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>
        <v>580</v>
      </c>
      <c r="H52" s="223"/>
    </row>
    <row r="53" spans="1:8" ht="15">
      <c r="A53" s="315" t="s">
        <v>159</v>
      </c>
      <c r="B53" s="329" t="s">
        <v>160</v>
      </c>
      <c r="C53" s="222">
        <v>1951</v>
      </c>
      <c r="D53" s="222">
        <v>4735</v>
      </c>
      <c r="E53" s="317" t="s">
        <v>161</v>
      </c>
      <c r="F53" s="325" t="s">
        <v>162</v>
      </c>
      <c r="G53" s="223">
        <v>21335</v>
      </c>
      <c r="H53" s="223">
        <v>20885</v>
      </c>
    </row>
    <row r="54" spans="1:8" ht="27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4568</v>
      </c>
      <c r="H54" s="223">
        <v>4881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489063</v>
      </c>
      <c r="D55" s="226">
        <f>D19+D20+D21+D27+D32+D45+D51+D53+D54</f>
        <v>446160</v>
      </c>
      <c r="E55" s="317" t="s">
        <v>169</v>
      </c>
      <c r="F55" s="341" t="s">
        <v>170</v>
      </c>
      <c r="G55" s="225">
        <f>G49+G51+G52+G53+G54</f>
        <v>149557</v>
      </c>
      <c r="H55" s="225">
        <f>H49+H51+H52+H53+H54</f>
        <v>124321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4023</v>
      </c>
      <c r="D58" s="222">
        <v>4046</v>
      </c>
      <c r="E58" s="317" t="s">
        <v>124</v>
      </c>
      <c r="F58" s="352"/>
      <c r="G58" s="332"/>
      <c r="H58" s="225"/>
    </row>
    <row r="59" spans="1:13" ht="25.5">
      <c r="A59" s="315" t="s">
        <v>176</v>
      </c>
      <c r="B59" s="321" t="s">
        <v>177</v>
      </c>
      <c r="C59" s="222">
        <v>1569</v>
      </c>
      <c r="D59" s="222">
        <v>960</v>
      </c>
      <c r="E59" s="331" t="s">
        <v>178</v>
      </c>
      <c r="F59" s="322" t="s">
        <v>179</v>
      </c>
      <c r="G59" s="223">
        <v>14549</v>
      </c>
      <c r="H59" s="223">
        <v>14044</v>
      </c>
      <c r="M59" s="228"/>
    </row>
    <row r="60" spans="1:8" ht="15">
      <c r="A60" s="315" t="s">
        <v>180</v>
      </c>
      <c r="B60" s="321" t="s">
        <v>181</v>
      </c>
      <c r="C60" s="222">
        <v>877</v>
      </c>
      <c r="D60" s="222">
        <v>645</v>
      </c>
      <c r="E60" s="317" t="s">
        <v>182</v>
      </c>
      <c r="F60" s="322" t="s">
        <v>183</v>
      </c>
      <c r="G60" s="223">
        <v>1173</v>
      </c>
      <c r="H60" s="223">
        <v>2232</v>
      </c>
    </row>
    <row r="61" spans="1:18" ht="15">
      <c r="A61" s="315" t="s">
        <v>184</v>
      </c>
      <c r="B61" s="324" t="s">
        <v>185</v>
      </c>
      <c r="C61" s="222">
        <v>920</v>
      </c>
      <c r="D61" s="222">
        <v>435</v>
      </c>
      <c r="E61" s="323" t="s">
        <v>186</v>
      </c>
      <c r="F61" s="352" t="s">
        <v>187</v>
      </c>
      <c r="G61" s="225">
        <f>SUM(G62:G68)</f>
        <v>18152</v>
      </c>
      <c r="H61" s="225">
        <f>SUM(H62:H68)</f>
        <v>16948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2430</v>
      </c>
      <c r="H62" s="223">
        <v>1656</v>
      </c>
    </row>
    <row r="63" spans="1:13" ht="15">
      <c r="A63" s="315" t="s">
        <v>192</v>
      </c>
      <c r="B63" s="321" t="s">
        <v>193</v>
      </c>
      <c r="C63" s="222">
        <v>30</v>
      </c>
      <c r="D63" s="222">
        <v>19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7419</v>
      </c>
      <c r="D64" s="226">
        <f>SUM(D58:D63)</f>
        <v>6105</v>
      </c>
      <c r="E64" s="317" t="s">
        <v>197</v>
      </c>
      <c r="F64" s="322" t="s">
        <v>198</v>
      </c>
      <c r="G64" s="223">
        <v>12103</v>
      </c>
      <c r="H64" s="223">
        <v>11691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2306</v>
      </c>
      <c r="H65" s="223">
        <v>2334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658</v>
      </c>
      <c r="H66" s="223">
        <v>805</v>
      </c>
    </row>
    <row r="67" spans="1:8" ht="15">
      <c r="A67" s="315" t="s">
        <v>204</v>
      </c>
      <c r="B67" s="321" t="s">
        <v>205</v>
      </c>
      <c r="C67" s="222">
        <v>789</v>
      </c>
      <c r="D67" s="222">
        <v>54</v>
      </c>
      <c r="E67" s="317" t="s">
        <v>206</v>
      </c>
      <c r="F67" s="322" t="s">
        <v>207</v>
      </c>
      <c r="G67" s="223">
        <v>274</v>
      </c>
      <c r="H67" s="223">
        <v>236</v>
      </c>
    </row>
    <row r="68" spans="1:8" ht="15">
      <c r="A68" s="315" t="s">
        <v>208</v>
      </c>
      <c r="B68" s="321" t="s">
        <v>209</v>
      </c>
      <c r="C68" s="222">
        <v>6304</v>
      </c>
      <c r="D68" s="222">
        <v>4391</v>
      </c>
      <c r="E68" s="317" t="s">
        <v>210</v>
      </c>
      <c r="F68" s="322" t="s">
        <v>211</v>
      </c>
      <c r="G68" s="223">
        <v>381</v>
      </c>
      <c r="H68" s="223">
        <v>226</v>
      </c>
    </row>
    <row r="69" spans="1:8" ht="15">
      <c r="A69" s="315" t="s">
        <v>212</v>
      </c>
      <c r="B69" s="321" t="s">
        <v>213</v>
      </c>
      <c r="C69" s="222">
        <v>914</v>
      </c>
      <c r="D69" s="222">
        <v>786</v>
      </c>
      <c r="E69" s="331" t="s">
        <v>75</v>
      </c>
      <c r="F69" s="322" t="s">
        <v>214</v>
      </c>
      <c r="G69" s="223">
        <v>1619</v>
      </c>
      <c r="H69" s="223">
        <v>1399</v>
      </c>
    </row>
    <row r="70" spans="1:8" ht="25.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335</v>
      </c>
      <c r="D71" s="222">
        <v>316</v>
      </c>
      <c r="E71" s="333" t="s">
        <v>43</v>
      </c>
      <c r="F71" s="353" t="s">
        <v>221</v>
      </c>
      <c r="G71" s="232">
        <f>G59+G60+G61+G69+G70</f>
        <v>35493</v>
      </c>
      <c r="H71" s="232">
        <f>H59+H60+H61+H69+H70</f>
        <v>34623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1399</v>
      </c>
      <c r="D72" s="222">
        <v>1515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27">
      <c r="A74" s="315" t="s">
        <v>226</v>
      </c>
      <c r="B74" s="321" t="s">
        <v>227</v>
      </c>
      <c r="C74" s="222">
        <v>8535</v>
      </c>
      <c r="D74" s="222">
        <v>1903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18276</v>
      </c>
      <c r="D75" s="226">
        <f>SUM(D67:D74)</f>
        <v>8965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27">
      <c r="A76" s="315"/>
      <c r="B76" s="321"/>
      <c r="C76" s="332"/>
      <c r="D76" s="226"/>
      <c r="E76" s="317" t="s">
        <v>232</v>
      </c>
      <c r="F76" s="325" t="s">
        <v>233</v>
      </c>
      <c r="G76" s="223">
        <v>10</v>
      </c>
      <c r="H76" s="223">
        <v>110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25.5">
      <c r="A78" s="315" t="s">
        <v>235</v>
      </c>
      <c r="B78" s="321" t="s">
        <v>236</v>
      </c>
      <c r="C78" s="226">
        <f>SUM(C79:C81)</f>
        <v>298</v>
      </c>
      <c r="D78" s="226">
        <f>SUM(D79:D81)</f>
        <v>973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35503</v>
      </c>
      <c r="H79" s="233">
        <f>H71+H74+H75+H76</f>
        <v>34733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>
        <v>298</v>
      </c>
      <c r="D81" s="222">
        <v>973</v>
      </c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>
        <v>50</v>
      </c>
      <c r="D83" s="222">
        <v>50</v>
      </c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348</v>
      </c>
      <c r="D84" s="226">
        <f>D83+D82+D78</f>
        <v>1023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25.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158</v>
      </c>
      <c r="D87" s="222">
        <v>245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8664</v>
      </c>
      <c r="D88" s="222">
        <v>22532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48</v>
      </c>
      <c r="D89" s="222">
        <v>55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8870</v>
      </c>
      <c r="D91" s="226">
        <f>SUM(D87:D90)</f>
        <v>22832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34913</v>
      </c>
      <c r="D93" s="226">
        <f>D64+D75+D84+D91+D92</f>
        <v>38925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26.25" thickBot="1">
      <c r="A94" s="368" t="s">
        <v>265</v>
      </c>
      <c r="B94" s="369" t="s">
        <v>266</v>
      </c>
      <c r="C94" s="235">
        <f>C93+C55</f>
        <v>523976</v>
      </c>
      <c r="D94" s="235">
        <f>D93+D55</f>
        <v>485085</v>
      </c>
      <c r="E94" s="370" t="s">
        <v>267</v>
      </c>
      <c r="F94" s="371" t="s">
        <v>268</v>
      </c>
      <c r="G94" s="236">
        <f>G36+G39+G55+G79</f>
        <v>523976</v>
      </c>
      <c r="H94" s="236">
        <f>H36+H39+H55+H79</f>
        <v>485085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906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38" sqref="C38"/>
    </sheetView>
  </sheetViews>
  <sheetFormatPr defaultColWidth="9.00390625" defaultRowHeight="12.75"/>
  <cols>
    <col min="1" max="1" width="49.50390625" style="39" customWidth="1"/>
    <col min="2" max="2" width="9.00390625" style="39" customWidth="1"/>
    <col min="3" max="3" width="11.875" style="31" customWidth="1"/>
    <col min="4" max="4" width="14.50390625" style="31" customWidth="1"/>
    <col min="5" max="5" width="42.625" style="39" customWidth="1"/>
    <col min="6" max="6" width="9.00390625" style="39" customWidth="1"/>
    <col min="7" max="7" width="9.625" style="31" customWidth="1"/>
    <col min="8" max="8" width="14.125" style="31" customWidth="1"/>
    <col min="9" max="16384" width="9.37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24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901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898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20929</v>
      </c>
      <c r="D9" s="92">
        <v>20564</v>
      </c>
      <c r="E9" s="393" t="s">
        <v>282</v>
      </c>
      <c r="F9" s="395" t="s">
        <v>283</v>
      </c>
      <c r="G9" s="101">
        <v>3889</v>
      </c>
      <c r="H9" s="101">
        <v>6490</v>
      </c>
    </row>
    <row r="10" spans="1:8" ht="12">
      <c r="A10" s="393" t="s">
        <v>284</v>
      </c>
      <c r="B10" s="394" t="s">
        <v>285</v>
      </c>
      <c r="C10" s="92">
        <v>18202</v>
      </c>
      <c r="D10" s="92">
        <v>18243</v>
      </c>
      <c r="E10" s="393" t="s">
        <v>286</v>
      </c>
      <c r="F10" s="395" t="s">
        <v>287</v>
      </c>
      <c r="G10" s="101">
        <v>43827</v>
      </c>
      <c r="H10" s="101">
        <v>50078</v>
      </c>
    </row>
    <row r="11" spans="1:8" ht="12">
      <c r="A11" s="393" t="s">
        <v>288</v>
      </c>
      <c r="B11" s="394" t="s">
        <v>289</v>
      </c>
      <c r="C11" s="92">
        <v>16840</v>
      </c>
      <c r="D11" s="92">
        <v>15377</v>
      </c>
      <c r="E11" s="396" t="s">
        <v>290</v>
      </c>
      <c r="F11" s="395" t="s">
        <v>291</v>
      </c>
      <c r="G11" s="101">
        <v>59303</v>
      </c>
      <c r="H11" s="101">
        <v>45837</v>
      </c>
    </row>
    <row r="12" spans="1:8" ht="12">
      <c r="A12" s="393" t="s">
        <v>292</v>
      </c>
      <c r="B12" s="394" t="s">
        <v>293</v>
      </c>
      <c r="C12" s="92">
        <v>18341</v>
      </c>
      <c r="D12" s="92">
        <v>14945</v>
      </c>
      <c r="E12" s="396" t="s">
        <v>75</v>
      </c>
      <c r="F12" s="395" t="s">
        <v>294</v>
      </c>
      <c r="G12" s="101">
        <v>12492</v>
      </c>
      <c r="H12" s="101">
        <v>12265</v>
      </c>
    </row>
    <row r="13" spans="1:18" ht="12">
      <c r="A13" s="393" t="s">
        <v>295</v>
      </c>
      <c r="B13" s="394" t="s">
        <v>296</v>
      </c>
      <c r="C13" s="92">
        <v>3307</v>
      </c>
      <c r="D13" s="92">
        <v>3127</v>
      </c>
      <c r="E13" s="397" t="s">
        <v>48</v>
      </c>
      <c r="F13" s="398" t="s">
        <v>297</v>
      </c>
      <c r="G13" s="102">
        <f>SUM(G9:G12)</f>
        <v>119511</v>
      </c>
      <c r="H13" s="102">
        <f>SUM(H9:H12)</f>
        <v>114670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24">
      <c r="A14" s="393" t="s">
        <v>298</v>
      </c>
      <c r="B14" s="394" t="s">
        <v>299</v>
      </c>
      <c r="C14" s="92">
        <v>18348</v>
      </c>
      <c r="D14" s="92">
        <v>15548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-1021</v>
      </c>
      <c r="D15" s="93">
        <v>-510</v>
      </c>
      <c r="E15" s="391" t="s">
        <v>302</v>
      </c>
      <c r="F15" s="400" t="s">
        <v>303</v>
      </c>
      <c r="G15" s="101">
        <v>767</v>
      </c>
      <c r="H15" s="101">
        <v>691</v>
      </c>
    </row>
    <row r="16" spans="1:8" ht="12">
      <c r="A16" s="393" t="s">
        <v>304</v>
      </c>
      <c r="B16" s="394" t="s">
        <v>305</v>
      </c>
      <c r="C16" s="93">
        <v>3488</v>
      </c>
      <c r="D16" s="93">
        <v>3297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98434</v>
      </c>
      <c r="D19" s="95">
        <f>SUM(D9:D15)+D16</f>
        <v>90591</v>
      </c>
      <c r="E19" s="403" t="s">
        <v>314</v>
      </c>
      <c r="F19" s="399" t="s">
        <v>315</v>
      </c>
      <c r="G19" s="101">
        <v>1215</v>
      </c>
      <c r="H19" s="101">
        <v>905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41</v>
      </c>
      <c r="H20" s="101">
        <v>500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>
        <v>1843</v>
      </c>
      <c r="H21" s="101">
        <v>9525</v>
      </c>
    </row>
    <row r="22" spans="1:8" ht="24">
      <c r="A22" s="390" t="s">
        <v>321</v>
      </c>
      <c r="B22" s="405" t="s">
        <v>322</v>
      </c>
      <c r="C22" s="92">
        <v>8992</v>
      </c>
      <c r="D22" s="92">
        <v>7700</v>
      </c>
      <c r="E22" s="403" t="s">
        <v>323</v>
      </c>
      <c r="F22" s="399" t="s">
        <v>324</v>
      </c>
      <c r="G22" s="101">
        <v>1043</v>
      </c>
      <c r="H22" s="101">
        <v>1079</v>
      </c>
    </row>
    <row r="23" spans="1:8" ht="24">
      <c r="A23" s="393" t="s">
        <v>325</v>
      </c>
      <c r="B23" s="405" t="s">
        <v>326</v>
      </c>
      <c r="C23" s="92">
        <v>691</v>
      </c>
      <c r="D23" s="92">
        <v>18</v>
      </c>
      <c r="E23" s="393" t="s">
        <v>327</v>
      </c>
      <c r="F23" s="399" t="s">
        <v>328</v>
      </c>
      <c r="G23" s="101">
        <v>136</v>
      </c>
      <c r="H23" s="101">
        <v>303</v>
      </c>
    </row>
    <row r="24" spans="1:18" ht="24">
      <c r="A24" s="393" t="s">
        <v>329</v>
      </c>
      <c r="B24" s="405" t="s">
        <v>330</v>
      </c>
      <c r="C24" s="92">
        <v>108</v>
      </c>
      <c r="D24" s="92">
        <v>278</v>
      </c>
      <c r="E24" s="397" t="s">
        <v>100</v>
      </c>
      <c r="F24" s="400" t="s">
        <v>331</v>
      </c>
      <c r="G24" s="102">
        <f>SUM(G19:G23)</f>
        <v>4278</v>
      </c>
      <c r="H24" s="102">
        <f>SUM(H19:H23)</f>
        <v>12312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9791</v>
      </c>
      <c r="D26" s="95">
        <f>SUM(D22:D25)</f>
        <v>7996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108225</v>
      </c>
      <c r="D28" s="96">
        <f>D26+D19</f>
        <v>98587</v>
      </c>
      <c r="E28" s="190" t="s">
        <v>336</v>
      </c>
      <c r="F28" s="400" t="s">
        <v>337</v>
      </c>
      <c r="G28" s="102">
        <f>G13+G15+G24</f>
        <v>124556</v>
      </c>
      <c r="H28" s="102">
        <f>H13+H15+H24</f>
        <v>127673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16331</v>
      </c>
      <c r="D30" s="96">
        <f>IF((H28-D28)&gt;0,H28-D28,IF((H28-D28)=0,0,0))</f>
        <v>29086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>
        <v>359</v>
      </c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108225</v>
      </c>
      <c r="D33" s="95">
        <f>D28+D31+D32</f>
        <v>98587</v>
      </c>
      <c r="E33" s="190" t="s">
        <v>351</v>
      </c>
      <c r="F33" s="400" t="s">
        <v>352</v>
      </c>
      <c r="G33" s="104">
        <f>G32+G31+G28</f>
        <v>124556</v>
      </c>
      <c r="H33" s="104">
        <f>H32+H31+H28</f>
        <v>128032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16331</v>
      </c>
      <c r="D34" s="96">
        <f>IF((H33-D33)&gt;0,H33-D33,0)</f>
        <v>29445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1862</v>
      </c>
      <c r="D35" s="95">
        <f>D36+D37+D38</f>
        <v>2452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24">
      <c r="A36" s="411" t="s">
        <v>359</v>
      </c>
      <c r="B36" s="405" t="s">
        <v>360</v>
      </c>
      <c r="C36" s="92">
        <v>1193</v>
      </c>
      <c r="D36" s="92">
        <v>1634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>
        <v>669</v>
      </c>
      <c r="D37" s="601">
        <v>818</v>
      </c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14469</v>
      </c>
      <c r="D39" s="98">
        <f>IF((D34-D35)&gt;0,D34-D35,0)</f>
        <v>26993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>
        <v>1285</v>
      </c>
      <c r="D40" s="97">
        <v>5622</v>
      </c>
      <c r="E40" s="190" t="s">
        <v>369</v>
      </c>
      <c r="F40" s="191" t="s">
        <v>371</v>
      </c>
      <c r="G40" s="101"/>
      <c r="H40" s="101"/>
    </row>
    <row r="41" spans="1:18" ht="12">
      <c r="A41" s="190" t="s">
        <v>372</v>
      </c>
      <c r="B41" s="386" t="s">
        <v>373</v>
      </c>
      <c r="C41" s="99">
        <f>C39-C40</f>
        <v>13184</v>
      </c>
      <c r="D41" s="99">
        <f>D39-D40</f>
        <v>21371</v>
      </c>
      <c r="E41" s="190" t="s">
        <v>374</v>
      </c>
      <c r="F41" s="191" t="s">
        <v>375</v>
      </c>
      <c r="G41" s="104">
        <f>G39-G40</f>
        <v>0</v>
      </c>
      <c r="H41" s="104">
        <f>H39-H40</f>
        <v>0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124556</v>
      </c>
      <c r="D42" s="100">
        <f>D33+D35+D39</f>
        <v>128032</v>
      </c>
      <c r="E42" s="193" t="s">
        <v>378</v>
      </c>
      <c r="F42" s="194" t="s">
        <v>379</v>
      </c>
      <c r="G42" s="104">
        <f>G39+G33</f>
        <v>124556</v>
      </c>
      <c r="H42" s="104">
        <f>H39+H33</f>
        <v>128032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1" sqref="C11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37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901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899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125240</v>
      </c>
      <c r="D10" s="106">
        <v>124196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-64400</v>
      </c>
      <c r="D11" s="106">
        <v>-69342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24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-20536</v>
      </c>
      <c r="D13" s="106">
        <v>-13694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1185</v>
      </c>
      <c r="D14" s="106">
        <v>3665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-1713</v>
      </c>
      <c r="D15" s="106">
        <v>-1564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73</v>
      </c>
      <c r="D16" s="106">
        <v>20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24">
      <c r="A17" s="440" t="s">
        <v>401</v>
      </c>
      <c r="B17" s="441" t="s">
        <v>402</v>
      </c>
      <c r="C17" s="106">
        <v>-144</v>
      </c>
      <c r="D17" s="106">
        <v>-116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106</v>
      </c>
      <c r="D18" s="106">
        <v>-9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-862</v>
      </c>
      <c r="D19" s="106">
        <v>-547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38949</v>
      </c>
      <c r="D20" s="107">
        <f>SUM(D10:D19)</f>
        <v>42609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-63964</v>
      </c>
      <c r="D22" s="106">
        <v>-66654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>
        <v>604</v>
      </c>
      <c r="D23" s="106">
        <v>674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-111</v>
      </c>
      <c r="D24" s="106">
        <v>-177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42</v>
      </c>
      <c r="D25" s="106">
        <v>5847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>
        <v>1029</v>
      </c>
      <c r="D26" s="106">
        <v>726</v>
      </c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>
        <v>-290</v>
      </c>
      <c r="D27" s="106">
        <v>-977</v>
      </c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>
        <v>50</v>
      </c>
      <c r="D28" s="106">
        <v>9860</v>
      </c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5</v>
      </c>
      <c r="D29" s="106">
        <v>190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>
        <v>-6328</v>
      </c>
      <c r="D31" s="106">
        <v>20756</v>
      </c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-68963</v>
      </c>
      <c r="D32" s="107">
        <f>SUM(D22:D31)</f>
        <v>-29755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>
        <v>39</v>
      </c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41214</v>
      </c>
      <c r="D36" s="106">
        <v>35128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-16022</v>
      </c>
      <c r="D37" s="106">
        <v>-18006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-226</v>
      </c>
      <c r="D38" s="106">
        <v>-68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-8949</v>
      </c>
      <c r="D39" s="106">
        <v>-6460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-1319</v>
      </c>
      <c r="D40" s="106">
        <v>-3145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1354</v>
      </c>
      <c r="D41" s="106"/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16052</v>
      </c>
      <c r="D42" s="107">
        <f>SUM(D34:D41)</f>
        <v>7488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-13962</v>
      </c>
      <c r="D43" s="107">
        <f>D42+D32+D20</f>
        <v>20342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22832</v>
      </c>
      <c r="D44" s="200">
        <v>2490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8870</v>
      </c>
      <c r="D45" s="107">
        <f>D44+D43</f>
        <v>22832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8822</v>
      </c>
      <c r="D46" s="108">
        <v>22777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48</v>
      </c>
      <c r="D47" s="108">
        <v>55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50390625" style="29" customWidth="1"/>
    <col min="2" max="2" width="8.375" style="46" customWidth="1"/>
    <col min="3" max="3" width="9.125" style="23" customWidth="1"/>
    <col min="4" max="4" width="9.375" style="23" customWidth="1"/>
    <col min="5" max="5" width="8.625" style="23" customWidth="1"/>
    <col min="6" max="6" width="7.50390625" style="23" customWidth="1"/>
    <col min="7" max="7" width="9.625" style="23" customWidth="1"/>
    <col min="8" max="8" width="7.50390625" style="23" customWidth="1"/>
    <col min="9" max="9" width="8.37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37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901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898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-65193</v>
      </c>
      <c r="D11" s="110">
        <f>'справка №1-БАЛАНС'!H19</f>
        <v>0</v>
      </c>
      <c r="E11" s="110">
        <f>'справка №1-БАЛАНС'!H20</f>
        <v>118153</v>
      </c>
      <c r="F11" s="110">
        <f>'справка №1-БАЛАНС'!H22</f>
        <v>723</v>
      </c>
      <c r="G11" s="110">
        <f>'справка №1-БАЛАНС'!H23</f>
        <v>0</v>
      </c>
      <c r="H11" s="112">
        <v>132744</v>
      </c>
      <c r="I11" s="110">
        <f>'справка №1-БАЛАНС'!H28+'справка №1-БАЛАНС'!H31</f>
        <v>71085</v>
      </c>
      <c r="J11" s="110">
        <f>'справка №1-БАЛАНС'!H29+'справка №1-БАЛАНС'!H32</f>
        <v>0</v>
      </c>
      <c r="K11" s="112"/>
      <c r="L11" s="457">
        <f>SUM(C11:K11)</f>
        <v>257512</v>
      </c>
      <c r="M11" s="110">
        <f>'справка №1-БАЛАНС'!H39</f>
        <v>68519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-65193</v>
      </c>
      <c r="D15" s="113">
        <f aca="true" t="shared" si="2" ref="D15:M15">D11+D12</f>
        <v>0</v>
      </c>
      <c r="E15" s="113">
        <f t="shared" si="2"/>
        <v>118153</v>
      </c>
      <c r="F15" s="113">
        <f t="shared" si="2"/>
        <v>723</v>
      </c>
      <c r="G15" s="113">
        <f t="shared" si="2"/>
        <v>0</v>
      </c>
      <c r="H15" s="113">
        <f t="shared" si="2"/>
        <v>132744</v>
      </c>
      <c r="I15" s="113">
        <f t="shared" si="2"/>
        <v>71085</v>
      </c>
      <c r="J15" s="113">
        <f t="shared" si="2"/>
        <v>0</v>
      </c>
      <c r="K15" s="113">
        <f t="shared" si="2"/>
        <v>0</v>
      </c>
      <c r="L15" s="457">
        <f t="shared" si="1"/>
        <v>257512</v>
      </c>
      <c r="M15" s="113">
        <f t="shared" si="2"/>
        <v>68519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13184</v>
      </c>
      <c r="J16" s="458">
        <f>+'справка №1-БАЛАНС'!G32</f>
        <v>0</v>
      </c>
      <c r="K16" s="112"/>
      <c r="L16" s="457">
        <f t="shared" si="1"/>
        <v>13184</v>
      </c>
      <c r="M16" s="112">
        <v>1285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20604</v>
      </c>
      <c r="I17" s="114">
        <f t="shared" si="3"/>
        <v>-22237</v>
      </c>
      <c r="J17" s="114">
        <f>J18+J19</f>
        <v>0</v>
      </c>
      <c r="K17" s="114">
        <f t="shared" si="3"/>
        <v>0</v>
      </c>
      <c r="L17" s="457">
        <f t="shared" si="1"/>
        <v>-1633</v>
      </c>
      <c r="M17" s="114">
        <f>M18+M19</f>
        <v>-1399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-1633</v>
      </c>
      <c r="J18" s="112"/>
      <c r="K18" s="112"/>
      <c r="L18" s="457">
        <f t="shared" si="1"/>
        <v>-1633</v>
      </c>
      <c r="M18" s="112">
        <v>-1399</v>
      </c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>
        <v>20604</v>
      </c>
      <c r="I19" s="112">
        <v>-20604</v>
      </c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206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206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>
        <v>206</v>
      </c>
      <c r="F22" s="257"/>
      <c r="G22" s="257"/>
      <c r="H22" s="257"/>
      <c r="I22" s="257"/>
      <c r="J22" s="257"/>
      <c r="K22" s="257"/>
      <c r="L22" s="457">
        <f t="shared" si="1"/>
        <v>206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>
        <v>-219</v>
      </c>
      <c r="F27" s="112"/>
      <c r="G27" s="112"/>
      <c r="H27" s="112"/>
      <c r="I27" s="112"/>
      <c r="J27" s="112"/>
      <c r="K27" s="112"/>
      <c r="L27" s="457">
        <f t="shared" si="1"/>
        <v>-219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>
        <v>-1701</v>
      </c>
      <c r="F28" s="112">
        <v>20</v>
      </c>
      <c r="G28" s="112"/>
      <c r="H28" s="112">
        <v>1543</v>
      </c>
      <c r="I28" s="112">
        <v>1533</v>
      </c>
      <c r="J28" s="112"/>
      <c r="K28" s="112"/>
      <c r="L28" s="457">
        <f t="shared" si="1"/>
        <v>1395</v>
      </c>
      <c r="M28" s="112">
        <v>66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-65193</v>
      </c>
      <c r="D29" s="111">
        <f aca="true" t="shared" si="6" ref="D29:K29">D11+D17+D20+D21+D24+D28+D27+D16</f>
        <v>0</v>
      </c>
      <c r="E29" s="111">
        <f t="shared" si="6"/>
        <v>116439</v>
      </c>
      <c r="F29" s="111">
        <f t="shared" si="6"/>
        <v>743</v>
      </c>
      <c r="G29" s="111">
        <f t="shared" si="6"/>
        <v>0</v>
      </c>
      <c r="H29" s="111">
        <f t="shared" si="6"/>
        <v>154891</v>
      </c>
      <c r="I29" s="111">
        <f t="shared" si="6"/>
        <v>63565</v>
      </c>
      <c r="J29" s="111">
        <f>J11+J17+J20+J21+J24+J28+J27+J16</f>
        <v>0</v>
      </c>
      <c r="K29" s="111">
        <f t="shared" si="6"/>
        <v>0</v>
      </c>
      <c r="L29" s="457">
        <f t="shared" si="1"/>
        <v>270445</v>
      </c>
      <c r="M29" s="111">
        <f>M11+M17+M20+M21+M24+M28+M27+M16</f>
        <v>68471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-65193</v>
      </c>
      <c r="D32" s="111">
        <f t="shared" si="7"/>
        <v>0</v>
      </c>
      <c r="E32" s="111">
        <f t="shared" si="7"/>
        <v>116439</v>
      </c>
      <c r="F32" s="111">
        <f t="shared" si="7"/>
        <v>743</v>
      </c>
      <c r="G32" s="111">
        <f t="shared" si="7"/>
        <v>0</v>
      </c>
      <c r="H32" s="111">
        <f t="shared" si="7"/>
        <v>154891</v>
      </c>
      <c r="I32" s="111">
        <f t="shared" si="7"/>
        <v>63565</v>
      </c>
      <c r="J32" s="111">
        <f t="shared" si="7"/>
        <v>0</v>
      </c>
      <c r="K32" s="111">
        <f t="shared" si="7"/>
        <v>0</v>
      </c>
      <c r="L32" s="457">
        <f t="shared" si="1"/>
        <v>270445</v>
      </c>
      <c r="M32" s="111">
        <f>M29+M30+M31</f>
        <v>68471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1"/>
      <c r="M34" s="462"/>
      <c r="N34" s="22"/>
    </row>
    <row r="35" spans="1:14" ht="12">
      <c r="A35" s="27" t="s">
        <v>905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selection activeCell="B45" sqref="B45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375" style="52" customWidth="1"/>
    <col min="4" max="6" width="9.5039062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50390625" style="52" customWidth="1"/>
    <col min="11" max="11" width="9.375" style="52" customWidth="1"/>
    <col min="12" max="12" width="10.625" style="52" customWidth="1"/>
    <col min="13" max="13" width="9.625" style="52" customWidth="1"/>
    <col min="14" max="14" width="8.50390625" style="52" customWidth="1"/>
    <col min="15" max="15" width="12.50390625" style="52" customWidth="1"/>
    <col min="16" max="16" width="11.125" style="52" customWidth="1"/>
    <col min="17" max="17" width="13.125" style="52" customWidth="1"/>
    <col min="18" max="18" width="11.375" style="52" customWidth="1"/>
    <col min="19" max="16384" width="10.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902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60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57163</v>
      </c>
      <c r="E9" s="261">
        <v>7034</v>
      </c>
      <c r="F9" s="261">
        <v>517</v>
      </c>
      <c r="G9" s="127">
        <f>D9+E9-F9</f>
        <v>63680</v>
      </c>
      <c r="H9" s="117"/>
      <c r="I9" s="117"/>
      <c r="J9" s="127">
        <f>G9+H9-I9</f>
        <v>63680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63680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291716</v>
      </c>
      <c r="E10" s="261">
        <v>36747</v>
      </c>
      <c r="F10" s="261">
        <v>4947</v>
      </c>
      <c r="G10" s="127">
        <f aca="true" t="shared" si="2" ref="G10:G40">D10+E10-F10</f>
        <v>323516</v>
      </c>
      <c r="H10" s="117">
        <v>206</v>
      </c>
      <c r="I10" s="117"/>
      <c r="J10" s="127">
        <f aca="true" t="shared" si="3" ref="J10:J40">G10+H10-I10</f>
        <v>323722</v>
      </c>
      <c r="K10" s="117">
        <v>14236</v>
      </c>
      <c r="L10" s="117">
        <v>6769</v>
      </c>
      <c r="M10" s="117">
        <v>417</v>
      </c>
      <c r="N10" s="127">
        <f>K10+L10-M10</f>
        <v>20588</v>
      </c>
      <c r="O10" s="117"/>
      <c r="P10" s="117"/>
      <c r="Q10" s="127">
        <f t="shared" si="0"/>
        <v>20588</v>
      </c>
      <c r="R10" s="127">
        <f t="shared" si="1"/>
        <v>303134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26658</v>
      </c>
      <c r="E11" s="261">
        <v>9064</v>
      </c>
      <c r="F11" s="261">
        <v>592</v>
      </c>
      <c r="G11" s="127">
        <f t="shared" si="2"/>
        <v>35130</v>
      </c>
      <c r="H11" s="117"/>
      <c r="I11" s="117"/>
      <c r="J11" s="127">
        <f t="shared" si="3"/>
        <v>35130</v>
      </c>
      <c r="K11" s="117">
        <v>16077</v>
      </c>
      <c r="L11" s="117">
        <v>3425</v>
      </c>
      <c r="M11" s="117">
        <v>385</v>
      </c>
      <c r="N11" s="127">
        <f aca="true" t="shared" si="4" ref="N11:N40">K11+L11-M11</f>
        <v>19117</v>
      </c>
      <c r="O11" s="117"/>
      <c r="P11" s="117"/>
      <c r="Q11" s="127">
        <f t="shared" si="0"/>
        <v>19117</v>
      </c>
      <c r="R11" s="127">
        <f t="shared" si="1"/>
        <v>16013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48628</v>
      </c>
      <c r="E12" s="261">
        <v>5011</v>
      </c>
      <c r="F12" s="261">
        <v>104</v>
      </c>
      <c r="G12" s="127">
        <f t="shared" si="2"/>
        <v>53535</v>
      </c>
      <c r="H12" s="117"/>
      <c r="I12" s="117"/>
      <c r="J12" s="127">
        <f t="shared" si="3"/>
        <v>53535</v>
      </c>
      <c r="K12" s="117">
        <v>17091</v>
      </c>
      <c r="L12" s="117">
        <v>2482</v>
      </c>
      <c r="M12" s="117">
        <v>19</v>
      </c>
      <c r="N12" s="127">
        <f t="shared" si="4"/>
        <v>19554</v>
      </c>
      <c r="O12" s="117"/>
      <c r="P12" s="117"/>
      <c r="Q12" s="127">
        <f t="shared" si="0"/>
        <v>19554</v>
      </c>
      <c r="R12" s="127">
        <f t="shared" si="1"/>
        <v>33981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15289</v>
      </c>
      <c r="E13" s="261">
        <v>556</v>
      </c>
      <c r="F13" s="261">
        <v>130</v>
      </c>
      <c r="G13" s="127">
        <f t="shared" si="2"/>
        <v>15715</v>
      </c>
      <c r="H13" s="117"/>
      <c r="I13" s="117"/>
      <c r="J13" s="127">
        <f t="shared" si="3"/>
        <v>15715</v>
      </c>
      <c r="K13" s="117">
        <v>4357</v>
      </c>
      <c r="L13" s="117">
        <v>1188</v>
      </c>
      <c r="M13" s="117">
        <v>87</v>
      </c>
      <c r="N13" s="127">
        <f t="shared" si="4"/>
        <v>5458</v>
      </c>
      <c r="O13" s="117"/>
      <c r="P13" s="117"/>
      <c r="Q13" s="127">
        <f t="shared" si="0"/>
        <v>5458</v>
      </c>
      <c r="R13" s="127">
        <f t="shared" si="1"/>
        <v>10257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22018</v>
      </c>
      <c r="E14" s="261">
        <v>7098</v>
      </c>
      <c r="F14" s="261">
        <v>557</v>
      </c>
      <c r="G14" s="127">
        <f t="shared" si="2"/>
        <v>28559</v>
      </c>
      <c r="H14" s="117"/>
      <c r="I14" s="117"/>
      <c r="J14" s="127">
        <f t="shared" si="3"/>
        <v>28559</v>
      </c>
      <c r="K14" s="117">
        <v>15026</v>
      </c>
      <c r="L14" s="117">
        <v>2559</v>
      </c>
      <c r="M14" s="117">
        <v>292</v>
      </c>
      <c r="N14" s="127">
        <f t="shared" si="4"/>
        <v>17293</v>
      </c>
      <c r="O14" s="117"/>
      <c r="P14" s="117"/>
      <c r="Q14" s="127">
        <f t="shared" si="0"/>
        <v>17293</v>
      </c>
      <c r="R14" s="127">
        <f t="shared" si="1"/>
        <v>11266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17135</v>
      </c>
      <c r="E15" s="261">
        <v>50977</v>
      </c>
      <c r="F15" s="261">
        <v>53742</v>
      </c>
      <c r="G15" s="127">
        <f t="shared" si="2"/>
        <v>14370</v>
      </c>
      <c r="H15" s="117"/>
      <c r="I15" s="117"/>
      <c r="J15" s="127">
        <f t="shared" si="3"/>
        <v>14370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14370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478607</v>
      </c>
      <c r="E17" s="266">
        <f aca="true" t="shared" si="7" ref="E17:P17">SUM(E9:E16)</f>
        <v>116487</v>
      </c>
      <c r="F17" s="266">
        <f t="shared" si="7"/>
        <v>60589</v>
      </c>
      <c r="G17" s="127">
        <f t="shared" si="2"/>
        <v>534505</v>
      </c>
      <c r="H17" s="128">
        <f t="shared" si="7"/>
        <v>206</v>
      </c>
      <c r="I17" s="128">
        <f t="shared" si="7"/>
        <v>0</v>
      </c>
      <c r="J17" s="127">
        <f t="shared" si="3"/>
        <v>534711</v>
      </c>
      <c r="K17" s="128">
        <f>SUM(K9:K16)</f>
        <v>66787</v>
      </c>
      <c r="L17" s="128">
        <f>SUM(L9:L16)</f>
        <v>16423</v>
      </c>
      <c r="M17" s="128">
        <f t="shared" si="7"/>
        <v>1200</v>
      </c>
      <c r="N17" s="127">
        <f t="shared" si="4"/>
        <v>82010</v>
      </c>
      <c r="O17" s="128">
        <f t="shared" si="7"/>
        <v>0</v>
      </c>
      <c r="P17" s="128">
        <f t="shared" si="7"/>
        <v>0</v>
      </c>
      <c r="Q17" s="127">
        <f t="shared" si="5"/>
        <v>82010</v>
      </c>
      <c r="R17" s="127">
        <f t="shared" si="6"/>
        <v>452701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23280</v>
      </c>
      <c r="E18" s="259">
        <v>8719</v>
      </c>
      <c r="F18" s="259">
        <v>6531</v>
      </c>
      <c r="G18" s="127">
        <f t="shared" si="2"/>
        <v>25468</v>
      </c>
      <c r="H18" s="115">
        <v>2028</v>
      </c>
      <c r="I18" s="115">
        <v>230</v>
      </c>
      <c r="J18" s="127">
        <f t="shared" si="3"/>
        <v>27266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27266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/>
      <c r="F21" s="261"/>
      <c r="G21" s="127">
        <f t="shared" si="2"/>
        <v>154</v>
      </c>
      <c r="H21" s="117"/>
      <c r="I21" s="117"/>
      <c r="J21" s="127">
        <f t="shared" si="3"/>
        <v>154</v>
      </c>
      <c r="K21" s="117">
        <v>153</v>
      </c>
      <c r="L21" s="117">
        <v>1</v>
      </c>
      <c r="M21" s="117"/>
      <c r="N21" s="127">
        <f t="shared" si="4"/>
        <v>154</v>
      </c>
      <c r="O21" s="117"/>
      <c r="P21" s="117"/>
      <c r="Q21" s="127">
        <f t="shared" si="5"/>
        <v>154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2504</v>
      </c>
      <c r="E22" s="261">
        <v>57</v>
      </c>
      <c r="F22" s="261">
        <v>611</v>
      </c>
      <c r="G22" s="127">
        <f t="shared" si="2"/>
        <v>1950</v>
      </c>
      <c r="H22" s="117"/>
      <c r="I22" s="117"/>
      <c r="J22" s="127">
        <f t="shared" si="3"/>
        <v>1950</v>
      </c>
      <c r="K22" s="117">
        <v>1302</v>
      </c>
      <c r="L22" s="117">
        <v>277</v>
      </c>
      <c r="M22" s="117">
        <v>611</v>
      </c>
      <c r="N22" s="127">
        <f t="shared" si="4"/>
        <v>968</v>
      </c>
      <c r="O22" s="117"/>
      <c r="P22" s="117"/>
      <c r="Q22" s="127">
        <f t="shared" si="5"/>
        <v>968</v>
      </c>
      <c r="R22" s="127">
        <f t="shared" si="6"/>
        <v>982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929</v>
      </c>
      <c r="E24" s="261">
        <v>154</v>
      </c>
      <c r="F24" s="261">
        <v>196</v>
      </c>
      <c r="G24" s="127">
        <f t="shared" si="2"/>
        <v>887</v>
      </c>
      <c r="H24" s="117"/>
      <c r="I24" s="117"/>
      <c r="J24" s="127">
        <f t="shared" si="3"/>
        <v>887</v>
      </c>
      <c r="K24" s="117">
        <v>440</v>
      </c>
      <c r="L24" s="117">
        <v>139</v>
      </c>
      <c r="M24" s="117">
        <v>196</v>
      </c>
      <c r="N24" s="127">
        <f t="shared" si="4"/>
        <v>383</v>
      </c>
      <c r="O24" s="117"/>
      <c r="P24" s="117"/>
      <c r="Q24" s="127">
        <f t="shared" si="5"/>
        <v>383</v>
      </c>
      <c r="R24" s="127">
        <f t="shared" si="6"/>
        <v>504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3587</v>
      </c>
      <c r="E25" s="262">
        <f aca="true" t="shared" si="8" ref="E25:P25">SUM(E21:E24)</f>
        <v>211</v>
      </c>
      <c r="F25" s="262">
        <f t="shared" si="8"/>
        <v>807</v>
      </c>
      <c r="G25" s="119">
        <f t="shared" si="2"/>
        <v>2991</v>
      </c>
      <c r="H25" s="118">
        <f t="shared" si="8"/>
        <v>0</v>
      </c>
      <c r="I25" s="118">
        <f t="shared" si="8"/>
        <v>0</v>
      </c>
      <c r="J25" s="119">
        <f t="shared" si="3"/>
        <v>2991</v>
      </c>
      <c r="K25" s="118">
        <f t="shared" si="8"/>
        <v>1895</v>
      </c>
      <c r="L25" s="118">
        <f t="shared" si="8"/>
        <v>417</v>
      </c>
      <c r="M25" s="118">
        <f t="shared" si="8"/>
        <v>807</v>
      </c>
      <c r="N25" s="119">
        <f t="shared" si="4"/>
        <v>1505</v>
      </c>
      <c r="O25" s="118">
        <f t="shared" si="8"/>
        <v>0</v>
      </c>
      <c r="P25" s="118">
        <f t="shared" si="8"/>
        <v>0</v>
      </c>
      <c r="Q25" s="119">
        <f t="shared" si="5"/>
        <v>1505</v>
      </c>
      <c r="R25" s="119">
        <f t="shared" si="6"/>
        <v>1486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36">
      <c r="A27" s="491" t="s">
        <v>545</v>
      </c>
      <c r="B27" s="505" t="s">
        <v>590</v>
      </c>
      <c r="C27" s="506" t="s">
        <v>591</v>
      </c>
      <c r="D27" s="264">
        <f>SUM(D28:D31)</f>
        <v>2383</v>
      </c>
      <c r="E27" s="264">
        <f aca="true" t="shared" si="9" ref="E27:P27">SUM(E28:E31)</f>
        <v>941</v>
      </c>
      <c r="F27" s="264">
        <f t="shared" si="9"/>
        <v>61</v>
      </c>
      <c r="G27" s="124">
        <f t="shared" si="2"/>
        <v>3263</v>
      </c>
      <c r="H27" s="123">
        <f t="shared" si="9"/>
        <v>0</v>
      </c>
      <c r="I27" s="123">
        <f t="shared" si="9"/>
        <v>0</v>
      </c>
      <c r="J27" s="124">
        <f t="shared" si="3"/>
        <v>3263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3263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>
        <v>13</v>
      </c>
      <c r="F28" s="261"/>
      <c r="G28" s="127">
        <f t="shared" si="2"/>
        <v>13</v>
      </c>
      <c r="H28" s="117"/>
      <c r="I28" s="117"/>
      <c r="J28" s="127">
        <f t="shared" si="3"/>
        <v>13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13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2353</v>
      </c>
      <c r="E30" s="261">
        <v>928</v>
      </c>
      <c r="F30" s="261">
        <v>61</v>
      </c>
      <c r="G30" s="127">
        <f t="shared" si="2"/>
        <v>3220</v>
      </c>
      <c r="H30" s="125"/>
      <c r="I30" s="125"/>
      <c r="J30" s="127">
        <f t="shared" si="3"/>
        <v>3220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3220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30</v>
      </c>
      <c r="E31" s="261"/>
      <c r="F31" s="261"/>
      <c r="G31" s="127">
        <f t="shared" si="2"/>
        <v>30</v>
      </c>
      <c r="H31" s="125"/>
      <c r="I31" s="125"/>
      <c r="J31" s="127">
        <f t="shared" si="3"/>
        <v>30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30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24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2383</v>
      </c>
      <c r="E38" s="266">
        <f aca="true" t="shared" si="13" ref="E38:P38">E27+E32+E37</f>
        <v>941</v>
      </c>
      <c r="F38" s="266">
        <f t="shared" si="13"/>
        <v>61</v>
      </c>
      <c r="G38" s="127">
        <f t="shared" si="2"/>
        <v>3263</v>
      </c>
      <c r="H38" s="128">
        <f t="shared" si="13"/>
        <v>0</v>
      </c>
      <c r="I38" s="128">
        <f t="shared" si="13"/>
        <v>0</v>
      </c>
      <c r="J38" s="127">
        <f t="shared" si="3"/>
        <v>3263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3263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768</v>
      </c>
      <c r="E39" s="261"/>
      <c r="F39" s="261"/>
      <c r="G39" s="127">
        <f t="shared" si="2"/>
        <v>768</v>
      </c>
      <c r="H39" s="125"/>
      <c r="I39" s="125"/>
      <c r="J39" s="127">
        <f t="shared" si="3"/>
        <v>768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768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485345</v>
      </c>
      <c r="E40" s="508">
        <f aca="true" t="shared" si="14" ref="E40:P40">E17++E25+E38+E39</f>
        <v>117639</v>
      </c>
      <c r="F40" s="508">
        <f t="shared" si="14"/>
        <v>61457</v>
      </c>
      <c r="G40" s="127">
        <f t="shared" si="2"/>
        <v>541527</v>
      </c>
      <c r="H40" s="483">
        <f t="shared" si="14"/>
        <v>206</v>
      </c>
      <c r="I40" s="483">
        <f t="shared" si="14"/>
        <v>0</v>
      </c>
      <c r="J40" s="127">
        <f t="shared" si="3"/>
        <v>541733</v>
      </c>
      <c r="K40" s="483">
        <f t="shared" si="14"/>
        <v>68682</v>
      </c>
      <c r="L40" s="483">
        <f t="shared" si="14"/>
        <v>16840</v>
      </c>
      <c r="M40" s="483">
        <f t="shared" si="14"/>
        <v>2007</v>
      </c>
      <c r="N40" s="127">
        <f t="shared" si="4"/>
        <v>83515</v>
      </c>
      <c r="O40" s="483">
        <f t="shared" si="14"/>
        <v>0</v>
      </c>
      <c r="P40" s="483">
        <f t="shared" si="14"/>
        <v>0</v>
      </c>
      <c r="Q40" s="127">
        <f t="shared" si="10"/>
        <v>83515</v>
      </c>
      <c r="R40" s="127">
        <f t="shared" si="11"/>
        <v>458218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910</v>
      </c>
      <c r="C44" s="478"/>
      <c r="D44" s="479"/>
      <c r="E44" s="479"/>
      <c r="F44" s="479"/>
      <c r="G44" s="469"/>
      <c r="H44" s="480" t="s">
        <v>885</v>
      </c>
      <c r="I44" s="480"/>
      <c r="J44" s="480"/>
      <c r="K44" s="469"/>
      <c r="L44" s="469"/>
      <c r="M44" s="469"/>
      <c r="N44" s="469"/>
      <c r="O44" s="469"/>
      <c r="P44" s="468" t="s">
        <v>886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5" sqref="A5"/>
    </sheetView>
  </sheetViews>
  <sheetFormatPr defaultColWidth="9.00390625" defaultRowHeight="12.75"/>
  <cols>
    <col min="1" max="1" width="45.375" style="52" customWidth="1"/>
    <col min="2" max="2" width="8.375" style="56" customWidth="1"/>
    <col min="3" max="3" width="14.5039062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625" style="52" hidden="1" customWidth="1"/>
    <col min="27" max="16384" width="10.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909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332</v>
      </c>
      <c r="D11" s="181">
        <f>SUM(D12:D14)</f>
        <v>0</v>
      </c>
      <c r="E11" s="182">
        <f>SUM(E12:E14)</f>
        <v>332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>
        <v>225</v>
      </c>
      <c r="D12" s="169"/>
      <c r="E12" s="182">
        <f aca="true" t="shared" si="0" ref="E12:E42">C12-D12</f>
        <v>225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>
        <v>107</v>
      </c>
      <c r="D14" s="169"/>
      <c r="E14" s="182">
        <f t="shared" si="0"/>
        <v>107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0</v>
      </c>
      <c r="D16" s="181">
        <f>+D17+D18</f>
        <v>0</v>
      </c>
      <c r="E16" s="182">
        <f t="shared" si="0"/>
        <v>0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/>
      <c r="D18" s="169"/>
      <c r="E18" s="182">
        <f t="shared" si="0"/>
        <v>0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332</v>
      </c>
      <c r="D19" s="165">
        <f>D11+D15+D16</f>
        <v>0</v>
      </c>
      <c r="E19" s="180">
        <f>E11+E15+E16</f>
        <v>332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789</v>
      </c>
      <c r="D24" s="181">
        <f>SUM(D25:D27)</f>
        <v>789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>
        <v>0</v>
      </c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743</v>
      </c>
      <c r="D26" s="169">
        <v>743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>
        <v>46</v>
      </c>
      <c r="D27" s="169">
        <v>46</v>
      </c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6304</v>
      </c>
      <c r="D28" s="169">
        <v>6304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914</v>
      </c>
      <c r="D29" s="169">
        <v>914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335</v>
      </c>
      <c r="D31" s="169">
        <v>335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1399</v>
      </c>
      <c r="D33" s="166">
        <f>SUM(D34:D37)</f>
        <v>1399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>
        <v>536</v>
      </c>
      <c r="D34" s="169">
        <v>536</v>
      </c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822</v>
      </c>
      <c r="D35" s="169">
        <v>822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>
        <v>41</v>
      </c>
      <c r="D37" s="169">
        <v>41</v>
      </c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8535</v>
      </c>
      <c r="D38" s="166">
        <f>SUM(D39:D42)</f>
        <v>8535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8535</v>
      </c>
      <c r="D42" s="169">
        <v>8535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18276</v>
      </c>
      <c r="D43" s="165">
        <f>D24+D28+D29+D31+D30+D32+D33+D38</f>
        <v>18276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18608</v>
      </c>
      <c r="D44" s="164">
        <f>D43+D21+D19+D9</f>
        <v>18276</v>
      </c>
      <c r="E44" s="180">
        <f>E43+E21+E19+E9</f>
        <v>332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24">
      <c r="A52" s="526" t="s">
        <v>692</v>
      </c>
      <c r="B52" s="527" t="s">
        <v>693</v>
      </c>
      <c r="C52" s="164">
        <f>SUM(C53:C55)</f>
        <v>0</v>
      </c>
      <c r="D52" s="164">
        <f>SUM(D53:D55)</f>
        <v>0</v>
      </c>
      <c r="E52" s="181">
        <f>C52-D52</f>
        <v>0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/>
      <c r="D53" s="169"/>
      <c r="E53" s="181">
        <f>C53-D53</f>
        <v>0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121359</v>
      </c>
      <c r="D56" s="164">
        <f>D57+D59</f>
        <v>0</v>
      </c>
      <c r="E56" s="181">
        <f t="shared" si="1"/>
        <v>121359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121359</v>
      </c>
      <c r="D57" s="169"/>
      <c r="E57" s="181">
        <f t="shared" si="1"/>
        <v>121359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24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24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24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1715</v>
      </c>
      <c r="D64" s="169"/>
      <c r="E64" s="181">
        <f t="shared" si="1"/>
        <v>1715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>
        <v>1169</v>
      </c>
      <c r="D65" s="170"/>
      <c r="E65" s="181">
        <f t="shared" si="1"/>
        <v>1169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123074</v>
      </c>
      <c r="D66" s="164">
        <f>D52+D56+D61+D62+D63+D64</f>
        <v>0</v>
      </c>
      <c r="E66" s="181">
        <f t="shared" si="1"/>
        <v>123074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>
        <v>21335</v>
      </c>
      <c r="D68" s="169"/>
      <c r="E68" s="181">
        <f t="shared" si="1"/>
        <v>21335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24">
      <c r="A71" s="526" t="s">
        <v>692</v>
      </c>
      <c r="B71" s="527" t="s">
        <v>722</v>
      </c>
      <c r="C71" s="166">
        <f>SUM(C72:C74)</f>
        <v>2430</v>
      </c>
      <c r="D71" s="166">
        <f>SUM(D72:D74)</f>
        <v>2430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16</v>
      </c>
      <c r="D72" s="169">
        <v>16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2414</v>
      </c>
      <c r="D73" s="169">
        <v>2414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24">
      <c r="A74" s="538" t="s">
        <v>727</v>
      </c>
      <c r="B74" s="527" t="s">
        <v>728</v>
      </c>
      <c r="C74" s="169"/>
      <c r="D74" s="169"/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0</v>
      </c>
      <c r="D75" s="164">
        <f>D76+D78</f>
        <v>0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/>
      <c r="D76" s="169"/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24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24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24">
      <c r="A80" s="526" t="s">
        <v>737</v>
      </c>
      <c r="B80" s="527" t="s">
        <v>738</v>
      </c>
      <c r="C80" s="164">
        <f>SUM(C81:C84)</f>
        <v>15722</v>
      </c>
      <c r="D80" s="164">
        <f>SUM(D81:D84)</f>
        <v>15722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24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24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>
        <v>14549</v>
      </c>
      <c r="D83" s="169">
        <v>14549</v>
      </c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24">
      <c r="A84" s="526" t="s">
        <v>745</v>
      </c>
      <c r="B84" s="527" t="s">
        <v>746</v>
      </c>
      <c r="C84" s="169">
        <v>1173</v>
      </c>
      <c r="D84" s="169">
        <v>1173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15722</v>
      </c>
      <c r="D85" s="165">
        <f>SUM(D86:D90)+D94</f>
        <v>15722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12103</v>
      </c>
      <c r="D87" s="169">
        <v>12103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2306</v>
      </c>
      <c r="D88" s="169">
        <v>2306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658</v>
      </c>
      <c r="D89" s="169">
        <v>658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381</v>
      </c>
      <c r="D90" s="164">
        <f>SUM(D91:D93)</f>
        <v>381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>
        <v>20</v>
      </c>
      <c r="D91" s="169">
        <v>20</v>
      </c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209</v>
      </c>
      <c r="D92" s="169">
        <v>209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152</v>
      </c>
      <c r="D93" s="169">
        <v>152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274</v>
      </c>
      <c r="D94" s="169">
        <v>274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1619</v>
      </c>
      <c r="D95" s="169">
        <v>1619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35493</v>
      </c>
      <c r="D96" s="165">
        <f>D85+D80+D75+D71+D95</f>
        <v>35493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179902</v>
      </c>
      <c r="D97" s="165">
        <f>D96+D68+D66</f>
        <v>35493</v>
      </c>
      <c r="E97" s="165">
        <f>E96+E68+E66</f>
        <v>144409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12">
        <v>39932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2" sqref="A2"/>
    </sheetView>
  </sheetViews>
  <sheetFormatPr defaultColWidth="9.00390625" defaultRowHeight="12.75"/>
  <cols>
    <col min="1" max="1" width="52.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50390625" style="120" customWidth="1"/>
    <col min="7" max="7" width="12.50390625" style="120" customWidth="1"/>
    <col min="8" max="8" width="14.125" style="120" customWidth="1"/>
    <col min="9" max="9" width="16.625" style="120" customWidth="1"/>
    <col min="10" max="16384" width="10.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908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5">
      <c r="A12" s="132" t="s">
        <v>800</v>
      </c>
      <c r="B12" s="147" t="s">
        <v>801</v>
      </c>
      <c r="C12" s="222"/>
      <c r="D12" s="156"/>
      <c r="E12" s="156"/>
      <c r="F12" s="156"/>
      <c r="G12" s="156"/>
      <c r="H12" s="156"/>
      <c r="I12" s="142">
        <f aca="true" t="shared" si="0" ref="I12:I25">F12+G12+H12</f>
        <v>0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0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0</v>
      </c>
      <c r="G17" s="269">
        <f t="shared" si="1"/>
        <v>0</v>
      </c>
      <c r="H17" s="269">
        <f t="shared" si="1"/>
        <v>0</v>
      </c>
      <c r="I17" s="269">
        <f t="shared" si="1"/>
        <v>0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>
        <v>1007131</v>
      </c>
      <c r="D19" s="129"/>
      <c r="E19" s="129"/>
      <c r="F19" s="129">
        <v>69466</v>
      </c>
      <c r="G19" s="129"/>
      <c r="H19" s="129"/>
      <c r="I19" s="142">
        <f t="shared" si="0"/>
        <v>69466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/>
      <c r="D20" s="561"/>
      <c r="E20" s="561"/>
      <c r="F20" s="561"/>
      <c r="G20" s="561"/>
      <c r="H20" s="561"/>
      <c r="I20" s="142">
        <f t="shared" si="0"/>
        <v>0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1007131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69466</v>
      </c>
      <c r="G26" s="269">
        <f t="shared" si="2"/>
        <v>0</v>
      </c>
      <c r="H26" s="269">
        <f t="shared" si="2"/>
        <v>0</v>
      </c>
      <c r="I26" s="269">
        <f t="shared" si="2"/>
        <v>69466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24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904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">
      <selection activeCell="A6" sqref="A6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625" style="60" customWidth="1"/>
    <col min="4" max="4" width="20.125" style="60" customWidth="1"/>
    <col min="5" max="5" width="23.625" style="60" customWidth="1"/>
    <col min="6" max="6" width="19.625" style="60" customWidth="1"/>
    <col min="7" max="16384" width="10.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907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63.75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3">C13-E13</f>
        <v>2961</v>
      </c>
    </row>
    <row r="14" spans="1:6" ht="12.75">
      <c r="A14" s="77" t="s">
        <v>875</v>
      </c>
      <c r="B14" s="78"/>
      <c r="C14" s="605">
        <f>900000/1000</f>
        <v>900</v>
      </c>
      <c r="D14" s="606">
        <v>100</v>
      </c>
      <c r="E14" s="581"/>
      <c r="F14" s="597">
        <f t="shared" si="0"/>
        <v>900</v>
      </c>
    </row>
    <row r="15" spans="1:6" ht="12.75">
      <c r="A15" s="77" t="s">
        <v>876</v>
      </c>
      <c r="B15" s="78"/>
      <c r="C15" s="605">
        <v>4300</v>
      </c>
      <c r="D15" s="606">
        <v>99.88</v>
      </c>
      <c r="E15" s="581"/>
      <c r="F15" s="597">
        <f t="shared" si="0"/>
        <v>4300</v>
      </c>
    </row>
    <row r="16" spans="1:6" ht="12.75">
      <c r="A16" s="77" t="s">
        <v>887</v>
      </c>
      <c r="B16" s="78"/>
      <c r="C16" s="605">
        <f>499078/1000</f>
        <v>499.078</v>
      </c>
      <c r="D16" s="606">
        <v>100</v>
      </c>
      <c r="E16" s="581"/>
      <c r="F16" s="597">
        <f t="shared" si="0"/>
        <v>499.078</v>
      </c>
    </row>
    <row r="17" spans="1:6" ht="12.75">
      <c r="A17" s="77" t="s">
        <v>888</v>
      </c>
      <c r="B17" s="78"/>
      <c r="C17" s="605">
        <f>198000/1000</f>
        <v>198</v>
      </c>
      <c r="D17" s="606">
        <v>99</v>
      </c>
      <c r="E17" s="581"/>
      <c r="F17" s="597">
        <f t="shared" si="0"/>
        <v>198</v>
      </c>
    </row>
    <row r="18" spans="1:6" ht="12.75">
      <c r="A18" s="77" t="s">
        <v>889</v>
      </c>
      <c r="B18" s="78"/>
      <c r="C18" s="605">
        <f>5000/1000</f>
        <v>5</v>
      </c>
      <c r="D18" s="606">
        <v>100</v>
      </c>
      <c r="E18" s="581"/>
      <c r="F18" s="597">
        <f t="shared" si="0"/>
        <v>5</v>
      </c>
    </row>
    <row r="19" spans="1:6" ht="12.75">
      <c r="A19" s="77" t="s">
        <v>890</v>
      </c>
      <c r="B19" s="78"/>
      <c r="C19" s="605">
        <v>4867</v>
      </c>
      <c r="D19" s="606">
        <v>60</v>
      </c>
      <c r="E19" s="581"/>
      <c r="F19" s="597">
        <f t="shared" si="0"/>
        <v>4867</v>
      </c>
    </row>
    <row r="20" spans="1:6" ht="12.75">
      <c r="A20" s="77" t="s">
        <v>891</v>
      </c>
      <c r="B20" s="78"/>
      <c r="C20" s="605">
        <v>1032</v>
      </c>
      <c r="D20" s="606">
        <v>100</v>
      </c>
      <c r="E20" s="581"/>
      <c r="F20" s="597">
        <f t="shared" si="0"/>
        <v>1032</v>
      </c>
    </row>
    <row r="21" spans="1:6" ht="12.75">
      <c r="A21" s="77" t="s">
        <v>892</v>
      </c>
      <c r="B21" s="78"/>
      <c r="C21" s="605">
        <v>6586</v>
      </c>
      <c r="D21" s="606">
        <v>47.83</v>
      </c>
      <c r="E21" s="607">
        <v>6586</v>
      </c>
      <c r="F21" s="597">
        <f t="shared" si="0"/>
        <v>0</v>
      </c>
    </row>
    <row r="22" spans="1:6" ht="12" customHeight="1">
      <c r="A22" s="77" t="s">
        <v>893</v>
      </c>
      <c r="B22" s="78"/>
      <c r="C22" s="605">
        <v>1064</v>
      </c>
      <c r="D22" s="606">
        <v>28.95</v>
      </c>
      <c r="E22" s="581"/>
      <c r="F22" s="597">
        <f t="shared" si="0"/>
        <v>1064</v>
      </c>
    </row>
    <row r="23" spans="1:6" ht="12.75">
      <c r="A23" s="77"/>
      <c r="B23" s="78"/>
      <c r="C23" s="581"/>
      <c r="D23" s="594"/>
      <c r="E23" s="581"/>
      <c r="F23" s="597">
        <f t="shared" si="0"/>
        <v>0</v>
      </c>
    </row>
    <row r="24" spans="1:16" ht="11.25" customHeight="1">
      <c r="A24" s="79" t="s">
        <v>569</v>
      </c>
      <c r="B24" s="80" t="s">
        <v>835</v>
      </c>
      <c r="C24" s="271">
        <f>SUM(C12:C23)</f>
        <v>23717.248</v>
      </c>
      <c r="D24" s="595"/>
      <c r="E24" s="271">
        <f>SUM(E12:E23)</f>
        <v>6586</v>
      </c>
      <c r="F24" s="598">
        <f>SUM(F12:F23)</f>
        <v>17131.248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894</v>
      </c>
      <c r="B43" s="81"/>
      <c r="C43" s="605">
        <v>24</v>
      </c>
      <c r="D43" s="606">
        <v>49</v>
      </c>
      <c r="E43" s="581"/>
      <c r="F43" s="597">
        <f aca="true" t="shared" si="2" ref="F43:F55">C43-E43</f>
        <v>24</v>
      </c>
    </row>
    <row r="44" spans="1:6" ht="12.75">
      <c r="A44" s="77"/>
      <c r="B44" s="81"/>
      <c r="C44" s="581"/>
      <c r="D44" s="594"/>
      <c r="E44" s="581"/>
      <c r="F44" s="597">
        <f t="shared" si="2"/>
        <v>0</v>
      </c>
    </row>
    <row r="45" spans="1:6" ht="12.75">
      <c r="A45" s="77"/>
      <c r="B45" s="78"/>
      <c r="C45" s="581"/>
      <c r="D45" s="594"/>
      <c r="E45" s="581"/>
      <c r="F45" s="597">
        <f t="shared" si="2"/>
        <v>0</v>
      </c>
    </row>
    <row r="46" spans="1:6" ht="12.75">
      <c r="A46" s="77"/>
      <c r="B46" s="78"/>
      <c r="C46" s="581"/>
      <c r="D46" s="594"/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24</v>
      </c>
      <c r="D56" s="595"/>
      <c r="E56" s="271">
        <f>SUM(E43:E55)</f>
        <v>0</v>
      </c>
      <c r="F56" s="598">
        <f>SUM(F43:F55)</f>
        <v>24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877</v>
      </c>
      <c r="B58" s="81"/>
      <c r="C58" s="605">
        <f>10000/1000</f>
        <v>10</v>
      </c>
      <c r="D58" s="594"/>
      <c r="E58" s="581"/>
      <c r="F58" s="597">
        <f>C58-E58</f>
        <v>10</v>
      </c>
    </row>
    <row r="59" spans="1:6" ht="12.75">
      <c r="A59" s="77" t="s">
        <v>878</v>
      </c>
      <c r="B59" s="81"/>
      <c r="C59" s="605">
        <v>0</v>
      </c>
      <c r="D59" s="594"/>
      <c r="E59" s="581"/>
      <c r="F59" s="597">
        <f aca="true" t="shared" si="3" ref="F59:F70">C59-E59</f>
        <v>0</v>
      </c>
    </row>
    <row r="60" spans="1:6" ht="12.75">
      <c r="A60" s="77" t="s">
        <v>879</v>
      </c>
      <c r="B60" s="81"/>
      <c r="C60" s="605">
        <f>4200/1000</f>
        <v>4.2</v>
      </c>
      <c r="D60" s="594"/>
      <c r="E60" s="581"/>
      <c r="F60" s="597">
        <f t="shared" si="3"/>
        <v>4.2</v>
      </c>
    </row>
    <row r="61" spans="1:6" ht="12.75">
      <c r="A61" s="77" t="s">
        <v>880</v>
      </c>
      <c r="B61" s="81"/>
      <c r="C61" s="605">
        <f>1740/1000</f>
        <v>1.74</v>
      </c>
      <c r="D61" s="594"/>
      <c r="E61" s="581"/>
      <c r="F61" s="597">
        <f t="shared" si="3"/>
        <v>1.74</v>
      </c>
    </row>
    <row r="62" spans="1:6" ht="12.75">
      <c r="A62" s="77" t="s">
        <v>895</v>
      </c>
      <c r="B62" s="81"/>
      <c r="C62" s="605">
        <v>6</v>
      </c>
      <c r="D62" s="609">
        <v>30.13</v>
      </c>
      <c r="E62" s="581"/>
      <c r="F62" s="597">
        <f t="shared" si="3"/>
        <v>6</v>
      </c>
    </row>
    <row r="63" spans="1:6" ht="12.75">
      <c r="A63" s="77" t="s">
        <v>192</v>
      </c>
      <c r="B63" s="78"/>
      <c r="C63" s="605">
        <v>3</v>
      </c>
      <c r="D63" s="594"/>
      <c r="E63" s="581"/>
      <c r="F63" s="597">
        <f t="shared" si="3"/>
        <v>3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.75">
      <c r="A68" s="77"/>
      <c r="B68" s="78"/>
      <c r="C68" s="581"/>
      <c r="D68" s="594"/>
      <c r="E68" s="581"/>
      <c r="F68" s="597">
        <f t="shared" si="3"/>
        <v>0</v>
      </c>
    </row>
    <row r="69" spans="1:6" ht="12" customHeight="1">
      <c r="A69" s="77"/>
      <c r="B69" s="78"/>
      <c r="C69" s="581"/>
      <c r="D69" s="594"/>
      <c r="E69" s="581"/>
      <c r="F69" s="597">
        <f t="shared" si="3"/>
        <v>0</v>
      </c>
    </row>
    <row r="70" spans="1:6" ht="12.75">
      <c r="A70" s="77"/>
      <c r="B70" s="78"/>
      <c r="C70" s="581"/>
      <c r="D70" s="594"/>
      <c r="E70" s="581"/>
      <c r="F70" s="597">
        <f t="shared" si="3"/>
        <v>0</v>
      </c>
    </row>
    <row r="71" spans="1:16" ht="14.25" customHeight="1">
      <c r="A71" s="79" t="s">
        <v>841</v>
      </c>
      <c r="B71" s="80" t="s">
        <v>842</v>
      </c>
      <c r="C71" s="271">
        <f>SUM(C58:C70)</f>
        <v>24.939999999999998</v>
      </c>
      <c r="D71" s="595"/>
      <c r="E71" s="271">
        <f>SUM(E58:E70)</f>
        <v>0</v>
      </c>
      <c r="F71" s="598">
        <f>SUM(F58:F70)</f>
        <v>24.939999999999998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16" ht="20.25" customHeight="1">
      <c r="A72" s="82" t="s">
        <v>843</v>
      </c>
      <c r="B72" s="80" t="s">
        <v>844</v>
      </c>
      <c r="C72" s="271">
        <f>C71+C56+C41+C24</f>
        <v>23766.188</v>
      </c>
      <c r="D72" s="595"/>
      <c r="E72" s="271">
        <f>E71+E56+E41+E24</f>
        <v>6586</v>
      </c>
      <c r="F72" s="598">
        <f>F71+F56+F41+F24</f>
        <v>17180.188</v>
      </c>
      <c r="G72" s="582"/>
      <c r="H72" s="582"/>
      <c r="I72" s="582"/>
      <c r="J72" s="582"/>
      <c r="K72" s="582"/>
      <c r="L72" s="582"/>
      <c r="M72" s="582"/>
      <c r="N72" s="582"/>
      <c r="O72" s="582"/>
      <c r="P72" s="582"/>
    </row>
    <row r="73" spans="1:6" ht="15" customHeight="1">
      <c r="A73" s="75" t="s">
        <v>845</v>
      </c>
      <c r="B73" s="80"/>
      <c r="C73" s="583"/>
      <c r="D73" s="596"/>
      <c r="E73" s="583"/>
      <c r="F73" s="599"/>
    </row>
    <row r="74" spans="1:6" ht="14.25" customHeight="1">
      <c r="A74" s="77" t="s">
        <v>834</v>
      </c>
      <c r="B74" s="81"/>
      <c r="C74" s="583"/>
      <c r="D74" s="596"/>
      <c r="E74" s="583"/>
      <c r="F74" s="599"/>
    </row>
    <row r="75" spans="1:6" ht="12.75">
      <c r="A75" s="77" t="s">
        <v>882</v>
      </c>
      <c r="B75" s="81"/>
      <c r="C75" s="605">
        <f>3771094/1000</f>
        <v>3771.094</v>
      </c>
      <c r="D75" s="606">
        <v>84.38</v>
      </c>
      <c r="E75" s="581"/>
      <c r="F75" s="597">
        <f>C75-E75</f>
        <v>3771.094</v>
      </c>
    </row>
    <row r="76" spans="1:6" ht="12.75">
      <c r="A76" s="77" t="s">
        <v>881</v>
      </c>
      <c r="B76" s="81"/>
      <c r="C76" s="605">
        <v>190</v>
      </c>
      <c r="D76" s="606">
        <v>67</v>
      </c>
      <c r="E76" s="581"/>
      <c r="F76" s="597">
        <f aca="true" t="shared" si="4" ref="F76:F89">C76-E76</f>
        <v>190</v>
      </c>
    </row>
    <row r="77" spans="1:6" ht="12.75">
      <c r="A77" s="77" t="s">
        <v>896</v>
      </c>
      <c r="B77" s="81"/>
      <c r="C77" s="605">
        <v>13</v>
      </c>
      <c r="D77" s="606">
        <v>100</v>
      </c>
      <c r="E77" s="581"/>
      <c r="F77" s="597">
        <f t="shared" si="4"/>
        <v>13</v>
      </c>
    </row>
    <row r="78" spans="1:6" ht="12.75">
      <c r="A78" s="77" t="s">
        <v>554</v>
      </c>
      <c r="B78" s="81"/>
      <c r="C78" s="581"/>
      <c r="D78" s="594"/>
      <c r="E78" s="581"/>
      <c r="F78" s="597">
        <f t="shared" si="4"/>
        <v>0</v>
      </c>
    </row>
    <row r="79" spans="1:6" ht="12.75">
      <c r="A79" s="77">
        <v>5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6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7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8</v>
      </c>
      <c r="B82" s="78"/>
      <c r="C82" s="581"/>
      <c r="D82" s="594"/>
      <c r="E82" s="581"/>
      <c r="F82" s="597">
        <f t="shared" si="4"/>
        <v>0</v>
      </c>
    </row>
    <row r="83" spans="1:6" ht="12" customHeight="1">
      <c r="A83" s="77">
        <v>9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10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11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12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13</v>
      </c>
      <c r="B87" s="78"/>
      <c r="C87" s="581"/>
      <c r="D87" s="594"/>
      <c r="E87" s="581"/>
      <c r="F87" s="597">
        <f t="shared" si="4"/>
        <v>0</v>
      </c>
    </row>
    <row r="88" spans="1:6" ht="12" customHeight="1">
      <c r="A88" s="77">
        <v>14</v>
      </c>
      <c r="B88" s="78"/>
      <c r="C88" s="581"/>
      <c r="D88" s="594"/>
      <c r="E88" s="581"/>
      <c r="F88" s="597">
        <f t="shared" si="4"/>
        <v>0</v>
      </c>
    </row>
    <row r="89" spans="1:6" ht="12.75">
      <c r="A89" s="77">
        <v>15</v>
      </c>
      <c r="B89" s="78"/>
      <c r="C89" s="581"/>
      <c r="D89" s="594"/>
      <c r="E89" s="581"/>
      <c r="F89" s="597">
        <f t="shared" si="4"/>
        <v>0</v>
      </c>
    </row>
    <row r="90" spans="1:16" ht="15" customHeight="1">
      <c r="A90" s="79" t="s">
        <v>569</v>
      </c>
      <c r="B90" s="80" t="s">
        <v>846</v>
      </c>
      <c r="C90" s="271">
        <f>SUM(C75:C89)</f>
        <v>3974.094</v>
      </c>
      <c r="D90" s="595"/>
      <c r="E90" s="271">
        <f>SUM(E75:E89)</f>
        <v>0</v>
      </c>
      <c r="F90" s="598">
        <f>SUM(F75:F89)</f>
        <v>3974.094</v>
      </c>
      <c r="G90" s="582"/>
      <c r="H90" s="582"/>
      <c r="I90" s="582"/>
      <c r="J90" s="582"/>
      <c r="K90" s="582"/>
      <c r="L90" s="582"/>
      <c r="M90" s="582"/>
      <c r="N90" s="582"/>
      <c r="O90" s="582"/>
      <c r="P90" s="582"/>
    </row>
    <row r="91" spans="1:6" ht="15.75" customHeight="1">
      <c r="A91" s="77" t="s">
        <v>836</v>
      </c>
      <c r="B91" s="81"/>
      <c r="C91" s="583"/>
      <c r="D91" s="596"/>
      <c r="E91" s="583"/>
      <c r="F91" s="599"/>
    </row>
    <row r="92" spans="1:6" ht="12.75">
      <c r="A92" s="77" t="s">
        <v>545</v>
      </c>
      <c r="B92" s="81"/>
      <c r="C92" s="581"/>
      <c r="D92" s="594"/>
      <c r="E92" s="581"/>
      <c r="F92" s="597">
        <f>C92-E92</f>
        <v>0</v>
      </c>
    </row>
    <row r="93" spans="1:6" ht="12.75">
      <c r="A93" s="77" t="s">
        <v>548</v>
      </c>
      <c r="B93" s="81"/>
      <c r="C93" s="581"/>
      <c r="D93" s="594"/>
      <c r="E93" s="581"/>
      <c r="F93" s="597">
        <f aca="true" t="shared" si="5" ref="F93:F106">C93-E93</f>
        <v>0</v>
      </c>
    </row>
    <row r="94" spans="1:6" ht="12.75">
      <c r="A94" s="77" t="s">
        <v>551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 t="s">
        <v>554</v>
      </c>
      <c r="B95" s="81"/>
      <c r="C95" s="581"/>
      <c r="D95" s="594"/>
      <c r="E95" s="581"/>
      <c r="F95" s="597">
        <f t="shared" si="5"/>
        <v>0</v>
      </c>
    </row>
    <row r="96" spans="1:6" ht="12.75">
      <c r="A96" s="77">
        <v>5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6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7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8</v>
      </c>
      <c r="B99" s="78"/>
      <c r="C99" s="581"/>
      <c r="D99" s="594"/>
      <c r="E99" s="581"/>
      <c r="F99" s="597">
        <f t="shared" si="5"/>
        <v>0</v>
      </c>
    </row>
    <row r="100" spans="1:6" ht="12" customHeight="1">
      <c r="A100" s="77">
        <v>9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10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11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12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13</v>
      </c>
      <c r="B104" s="78"/>
      <c r="C104" s="581"/>
      <c r="D104" s="594"/>
      <c r="E104" s="581"/>
      <c r="F104" s="597">
        <f t="shared" si="5"/>
        <v>0</v>
      </c>
    </row>
    <row r="105" spans="1:6" ht="12" customHeight="1">
      <c r="A105" s="77">
        <v>14</v>
      </c>
      <c r="B105" s="78"/>
      <c r="C105" s="581"/>
      <c r="D105" s="594"/>
      <c r="E105" s="581"/>
      <c r="F105" s="597">
        <f t="shared" si="5"/>
        <v>0</v>
      </c>
    </row>
    <row r="106" spans="1:6" ht="12.75">
      <c r="A106" s="77">
        <v>15</v>
      </c>
      <c r="B106" s="78"/>
      <c r="C106" s="581"/>
      <c r="D106" s="594"/>
      <c r="E106" s="581"/>
      <c r="F106" s="597">
        <f t="shared" si="5"/>
        <v>0</v>
      </c>
    </row>
    <row r="107" spans="1:16" ht="11.25" customHeight="1">
      <c r="A107" s="79" t="s">
        <v>586</v>
      </c>
      <c r="B107" s="80" t="s">
        <v>847</v>
      </c>
      <c r="C107" s="271">
        <f>SUM(C92:C106)</f>
        <v>0</v>
      </c>
      <c r="D107" s="595"/>
      <c r="E107" s="271">
        <f>SUM(E92:E106)</f>
        <v>0</v>
      </c>
      <c r="F107" s="598">
        <f>SUM(F92:F106)</f>
        <v>0</v>
      </c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</row>
    <row r="108" spans="1:6" ht="15" customHeight="1">
      <c r="A108" s="77" t="s">
        <v>838</v>
      </c>
      <c r="B108" s="81"/>
      <c r="C108" s="583"/>
      <c r="D108" s="596"/>
      <c r="E108" s="583"/>
      <c r="F108" s="599"/>
    </row>
    <row r="109" spans="1:6" ht="12.75">
      <c r="A109" s="77" t="s">
        <v>545</v>
      </c>
      <c r="B109" s="81"/>
      <c r="C109" s="581"/>
      <c r="D109" s="594"/>
      <c r="E109" s="581"/>
      <c r="F109" s="597">
        <f>C109-E109</f>
        <v>0</v>
      </c>
    </row>
    <row r="110" spans="1:6" ht="12.75">
      <c r="A110" s="77" t="s">
        <v>548</v>
      </c>
      <c r="B110" s="81"/>
      <c r="C110" s="581"/>
      <c r="D110" s="594"/>
      <c r="E110" s="581"/>
      <c r="F110" s="597">
        <f aca="true" t="shared" si="6" ref="F110:F123">C110-E110</f>
        <v>0</v>
      </c>
    </row>
    <row r="111" spans="1:6" ht="12.75">
      <c r="A111" s="77" t="s">
        <v>551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 t="s">
        <v>554</v>
      </c>
      <c r="B112" s="81"/>
      <c r="C112" s="581"/>
      <c r="D112" s="594"/>
      <c r="E112" s="581"/>
      <c r="F112" s="597">
        <f t="shared" si="6"/>
        <v>0</v>
      </c>
    </row>
    <row r="113" spans="1:6" ht="12.75">
      <c r="A113" s="77">
        <v>5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6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7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8</v>
      </c>
      <c r="B116" s="78"/>
      <c r="C116" s="581"/>
      <c r="D116" s="594"/>
      <c r="E116" s="581"/>
      <c r="F116" s="597">
        <f t="shared" si="6"/>
        <v>0</v>
      </c>
    </row>
    <row r="117" spans="1:6" ht="12" customHeight="1">
      <c r="A117" s="77">
        <v>9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10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11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12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13</v>
      </c>
      <c r="B121" s="78"/>
      <c r="C121" s="581"/>
      <c r="D121" s="594"/>
      <c r="E121" s="581"/>
      <c r="F121" s="597">
        <f t="shared" si="6"/>
        <v>0</v>
      </c>
    </row>
    <row r="122" spans="1:6" ht="12" customHeight="1">
      <c r="A122" s="77">
        <v>14</v>
      </c>
      <c r="B122" s="78"/>
      <c r="C122" s="581"/>
      <c r="D122" s="594"/>
      <c r="E122" s="581"/>
      <c r="F122" s="597">
        <f t="shared" si="6"/>
        <v>0</v>
      </c>
    </row>
    <row r="123" spans="1:6" ht="12.75">
      <c r="A123" s="77">
        <v>15</v>
      </c>
      <c r="B123" s="78"/>
      <c r="C123" s="581"/>
      <c r="D123" s="594"/>
      <c r="E123" s="581"/>
      <c r="F123" s="597">
        <f t="shared" si="6"/>
        <v>0</v>
      </c>
    </row>
    <row r="124" spans="1:16" ht="15.75" customHeight="1">
      <c r="A124" s="79" t="s">
        <v>606</v>
      </c>
      <c r="B124" s="80" t="s">
        <v>848</v>
      </c>
      <c r="C124" s="600">
        <f>SUM(C109:C123)</f>
        <v>0</v>
      </c>
      <c r="D124" s="595"/>
      <c r="E124" s="271">
        <f>SUM(E109:E123)</f>
        <v>0</v>
      </c>
      <c r="F124" s="598">
        <f>SUM(F109:F123)</f>
        <v>0</v>
      </c>
      <c r="G124" s="582"/>
      <c r="H124" s="582"/>
      <c r="I124" s="582"/>
      <c r="J124" s="582"/>
      <c r="K124" s="582"/>
      <c r="L124" s="582"/>
      <c r="M124" s="582"/>
      <c r="N124" s="582"/>
      <c r="O124" s="582"/>
      <c r="P124" s="582"/>
    </row>
    <row r="125" spans="1:6" ht="12.75" customHeight="1">
      <c r="A125" s="77" t="s">
        <v>840</v>
      </c>
      <c r="B125" s="81"/>
      <c r="C125" s="583"/>
      <c r="D125" s="596"/>
      <c r="E125" s="583"/>
      <c r="F125" s="599"/>
    </row>
    <row r="126" spans="1:6" ht="12.75">
      <c r="A126" s="77" t="s">
        <v>545</v>
      </c>
      <c r="B126" s="81"/>
      <c r="C126" s="581"/>
      <c r="D126" s="594"/>
      <c r="E126" s="581"/>
      <c r="F126" s="597">
        <f>C126-E126</f>
        <v>0</v>
      </c>
    </row>
    <row r="127" spans="1:6" ht="12.75">
      <c r="A127" s="77" t="s">
        <v>548</v>
      </c>
      <c r="B127" s="81"/>
      <c r="C127" s="581"/>
      <c r="D127" s="594"/>
      <c r="E127" s="581"/>
      <c r="F127" s="597">
        <f aca="true" t="shared" si="7" ref="F127:F140">C127-E127</f>
        <v>0</v>
      </c>
    </row>
    <row r="128" spans="1:6" ht="12.75">
      <c r="A128" s="77" t="s">
        <v>551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 t="s">
        <v>554</v>
      </c>
      <c r="B129" s="81"/>
      <c r="C129" s="581"/>
      <c r="D129" s="594"/>
      <c r="E129" s="581"/>
      <c r="F129" s="597">
        <f t="shared" si="7"/>
        <v>0</v>
      </c>
    </row>
    <row r="130" spans="1:6" ht="12.75">
      <c r="A130" s="77">
        <v>5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6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7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8</v>
      </c>
      <c r="B133" s="78"/>
      <c r="C133" s="581"/>
      <c r="D133" s="594"/>
      <c r="E133" s="581"/>
      <c r="F133" s="597">
        <f t="shared" si="7"/>
        <v>0</v>
      </c>
    </row>
    <row r="134" spans="1:6" ht="12" customHeight="1">
      <c r="A134" s="77">
        <v>9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10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11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12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13</v>
      </c>
      <c r="B138" s="78"/>
      <c r="C138" s="581"/>
      <c r="D138" s="594"/>
      <c r="E138" s="581"/>
      <c r="F138" s="597">
        <f t="shared" si="7"/>
        <v>0</v>
      </c>
    </row>
    <row r="139" spans="1:6" ht="12" customHeight="1">
      <c r="A139" s="77">
        <v>14</v>
      </c>
      <c r="B139" s="78"/>
      <c r="C139" s="581"/>
      <c r="D139" s="594"/>
      <c r="E139" s="581"/>
      <c r="F139" s="597">
        <f t="shared" si="7"/>
        <v>0</v>
      </c>
    </row>
    <row r="140" spans="1:6" ht="12.75">
      <c r="A140" s="77">
        <v>15</v>
      </c>
      <c r="B140" s="78"/>
      <c r="C140" s="581"/>
      <c r="D140" s="594"/>
      <c r="E140" s="581"/>
      <c r="F140" s="597">
        <f t="shared" si="7"/>
        <v>0</v>
      </c>
    </row>
    <row r="141" spans="1:16" ht="17.25" customHeight="1">
      <c r="A141" s="79" t="s">
        <v>841</v>
      </c>
      <c r="B141" s="80" t="s">
        <v>849</v>
      </c>
      <c r="C141" s="271">
        <f>SUM(C126:C140)</f>
        <v>0</v>
      </c>
      <c r="D141" s="595"/>
      <c r="E141" s="271">
        <f>SUM(E126:E140)</f>
        <v>0</v>
      </c>
      <c r="F141" s="598">
        <f>SUM(F126:F140)</f>
        <v>0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16" ht="19.5" customHeight="1">
      <c r="A142" s="82" t="s">
        <v>850</v>
      </c>
      <c r="B142" s="80" t="s">
        <v>851</v>
      </c>
      <c r="C142" s="271">
        <f>C141+C124+C107+C90</f>
        <v>3974.094</v>
      </c>
      <c r="D142" s="595"/>
      <c r="E142" s="271">
        <f>E141+E124+E107+E90</f>
        <v>0</v>
      </c>
      <c r="F142" s="598">
        <f>F141+F124+F107+F90</f>
        <v>3974.094</v>
      </c>
      <c r="G142" s="582"/>
      <c r="H142" s="582"/>
      <c r="I142" s="582"/>
      <c r="J142" s="582"/>
      <c r="K142" s="582"/>
      <c r="L142" s="582"/>
      <c r="M142" s="582"/>
      <c r="N142" s="582"/>
      <c r="O142" s="582"/>
      <c r="P142" s="582"/>
    </row>
    <row r="143" spans="1:6" ht="19.5" customHeight="1">
      <c r="A143" s="83"/>
      <c r="B143" s="84"/>
      <c r="C143" s="85"/>
      <c r="D143" s="85"/>
      <c r="E143" s="85"/>
      <c r="F143" s="85"/>
    </row>
    <row r="144" spans="1:6" ht="12.75">
      <c r="A144" s="86" t="s">
        <v>903</v>
      </c>
      <c r="B144" s="87"/>
      <c r="C144" s="86" t="s">
        <v>852</v>
      </c>
      <c r="D144" s="88"/>
      <c r="E144" s="86" t="s">
        <v>853</v>
      </c>
      <c r="F144" s="88"/>
    </row>
    <row r="145" spans="1:6" ht="12.75">
      <c r="A145" s="88"/>
      <c r="B145" s="89"/>
      <c r="C145" s="88" t="s">
        <v>883</v>
      </c>
      <c r="D145" s="88"/>
      <c r="E145" s="88" t="s">
        <v>884</v>
      </c>
      <c r="F145" s="88"/>
    </row>
    <row r="146" spans="1:6" ht="12.75">
      <c r="A146" s="88"/>
      <c r="B146" s="89"/>
      <c r="C146" s="88"/>
      <c r="D146" s="88"/>
      <c r="E146" s="88"/>
      <c r="F146" s="88"/>
    </row>
    <row r="147" spans="3:5" ht="12.75">
      <c r="C147" s="88"/>
      <c r="E147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109:F123 C92:F106 C75:F89 C43:F55 C26:F40 C12:F23 C58:F7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2009-04-29T13:07:20Z</cp:lastPrinted>
  <dcterms:created xsi:type="dcterms:W3CDTF">2000-06-29T12:02:40Z</dcterms:created>
  <dcterms:modified xsi:type="dcterms:W3CDTF">2009-04-29T13:41:40Z</dcterms:modified>
  <cp:category/>
  <cp:version/>
  <cp:contentType/>
  <cp:contentStatus/>
</cp:coreProperties>
</file>