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00" windowWidth="15480" windowHeight="10605" tabRatio="573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<sst xmlns="http://schemas.openxmlformats.org/spreadsheetml/2006/main" count="1066" uniqueCount="908">
  <si>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</si>
  <si>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</si>
  <si>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</si>
  <si>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</si>
  <si>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</si>
  <si>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</si>
  <si>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</si>
  <si>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</si>
  <si>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</si>
  <si>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</si>
  <si>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</si>
  <si>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</si>
  <si>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</si>
  <si>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</si>
  <si>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</si>
  <si>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</si>
  <si>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</si>
  <si>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</si>
  <si>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</si>
  <si>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</si>
  <si>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</si>
  <si>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</si>
  <si>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</si>
  <si>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</si>
  <si>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</si>
  <si>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</si>
  <si>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</si>
  <si>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</si>
  <si>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</si>
  <si>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</si>
  <si>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</si>
  <si>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</si>
  <si>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</si>
  <si>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</si>
  <si>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</si>
  <si>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</si>
  <si>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</si>
  <si>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</si>
  <si>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</si>
  <si>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</si>
  <si>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</si>
  <si>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</si>
  <si>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</si>
  <si>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</si>
  <si>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</si>
  <si>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</si>
  <si>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</si>
  <si>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</si>
  <si>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</si>
  <si>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</si>
  <si>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</si>
  <si>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</si>
  <si>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</si>
  <si>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</si>
  <si>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</si>
  <si>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</si>
  <si>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</si>
  <si>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</si>
  <si>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</si>
  <si>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</si>
  <si>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</si>
  <si>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</si>
  <si>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</si>
  <si>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</si>
  <si>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</si>
  <si>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</si>
  <si>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</si>
  <si>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</si>
  <si>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</si>
  <si>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</si>
  <si>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</si>
  <si>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</si>
  <si>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</si>
  <si>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</si>
  <si>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</si>
  <si>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</si>
  <si>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</si>
  <si>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</si>
  <si>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</si>
  <si>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</si>
  <si>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</si>
  <si>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</si>
  <si>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</si>
  <si>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</si>
  <si>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</si>
  <si>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</si>
  <si>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</si>
  <si>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</si>
  <si>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</si>
  <si>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</si>
  <si>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</si>
  <si>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</si>
  <si>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</si>
  <si>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</si>
  <si>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</si>
  <si>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</si>
  <si>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</si>
  <si>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</si>
  <si>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</si>
  <si>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</si>
  <si>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</si>
  <si>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</si>
  <si>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</si>
  <si>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</si>
  <si>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</si>
  <si>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</si>
  <si>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</si>
  <si>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</si>
  <si>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</si>
  <si>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</si>
  <si>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</si>
  <si>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</si>
  <si>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</si>
  <si>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</si>
  <si>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</si>
  <si>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</si>
  <si>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</si>
  <si>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</si>
  <si>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</si>
  <si>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</si>
  <si>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</si>
  <si>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</si>
  <si>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</si>
  <si>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</si>
  <si>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</si>
  <si>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</si>
  <si>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</si>
  <si>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</si>
  <si>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</si>
  <si>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</si>
  <si>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</si>
  <si>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</si>
  <si>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</si>
  <si>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</si>
  <si>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</si>
  <si>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</si>
  <si>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</si>
  <si>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</si>
  <si>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</si>
  <si>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</si>
  <si>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</si>
  <si>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</si>
  <si>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</si>
  <si>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</si>
  <si>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</si>
  <si>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</si>
  <si>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</si>
  <si>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</si>
  <si>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</si>
  <si>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</si>
  <si>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</si>
  <si>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</si>
  <si>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</si>
  <si>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</si>
  <si>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</si>
  <si>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</si>
  <si>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</si>
  <si>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</si>
  <si>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</si>
  <si>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</si>
  <si>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</si>
  <si>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</si>
  <si>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</si>
  <si>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</si>
  <si>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</si>
  <si>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</si>
  <si>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</si>
  <si>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</si>
  <si>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</si>
  <si>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</si>
  <si>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</si>
  <si>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</si>
  <si>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</si>
  <si>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</si>
  <si>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</si>
  <si>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</si>
  <si>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</si>
  <si>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</si>
  <si>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</si>
  <si>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</si>
  <si>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</si>
  <si>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</si>
  <si>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</si>
  <si>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</si>
  <si>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</si>
  <si>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</si>
  <si>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</si>
  <si>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</si>
  <si>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</si>
  <si>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</si>
  <si>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</si>
  <si>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</si>
  <si>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</si>
  <si>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</si>
  <si>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</si>
  <si>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</si>
  <si>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</si>
  <si>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</si>
  <si>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</si>
  <si>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</si>
  <si>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</si>
  <si>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</si>
  <si>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</si>
  <si>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</si>
  <si>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</si>
  <si>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</si>
  <si>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</si>
  <si>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</si>
  <si>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</si>
  <si>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</si>
  <si>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</si>
  <si>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</si>
  <si>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</si>
  <si>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</si>
  <si>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</si>
  <si>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</si>
  <si>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</si>
  <si>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</si>
  <si>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</si>
  <si>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</si>
  <si>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</si>
  <si>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</si>
  <si>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</si>
  <si>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</si>
  <si>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</si>
  <si>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</si>
  <si>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</si>
  <si>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</si>
  <si>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</si>
  <si>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</si>
  <si>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</si>
  <si>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</si>
  <si>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</si>
  <si>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</si>
  <si>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</si>
  <si>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</si>
  <si>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</si>
  <si>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</si>
  <si>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</si>
  <si>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</si>
  <si>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</si>
  <si>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</si>
  <si>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</si>
  <si>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</si>
  <si>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</si>
  <si>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</si>
  <si>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</si>
  <si>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</si>
  <si>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</si>
  <si>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</si>
  <si>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</si>
  <si>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</si>
  <si>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</si>
  <si>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</si>
  <si>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</si>
  <si>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</si>
  <si>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</si>
  <si>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</si>
  <si>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</si>
  <si>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</si>
  <si>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</si>
  <si>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</si>
  <si>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</si>
  <si>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</si>
  <si>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</si>
  <si>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</si>
  <si>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</si>
  <si>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</si>
  <si>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</si>
  <si>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</si>
  <si>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</si>
  <si>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</si>
  <si>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</si>
  <si>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</si>
  <si>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</si>
  <si>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</si>
  <si>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</si>
  <si>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</si>
  <si>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</si>
  <si>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</si>
  <si>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</si>
  <si>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</si>
  <si>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</si>
  <si>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</si>
  <si>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</si>
  <si>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</si>
  <si>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</si>
  <si>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</si>
  <si>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</si>
  <si>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</si>
  <si>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</si>
  <si>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</si>
  <si>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</si>
  <si>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</si>
  <si>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</si>
  <si>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</si>
  <si>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</si>
  <si>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</si>
  <si>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</si>
  <si>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</si>
  <si>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</si>
  <si>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</si>
  <si>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</si>
  <si>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</si>
  <si>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</si>
  <si>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</si>
  <si>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</si>
  <si>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</si>
  <si>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</si>
  <si>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</si>
  <si>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</si>
  <si>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</si>
  <si>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</si>
  <si>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</si>
  <si>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</si>
  <si>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</si>
  <si>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</si>
  <si>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</si>
  <si>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</si>
  <si>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</si>
  <si>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</si>
  <si>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</si>
  <si>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</si>
  <si>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</si>
  <si>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</si>
  <si>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</si>
  <si>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</si>
  <si>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</si>
  <si>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</si>
  <si>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</si>
  <si>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</si>
  <si>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</si>
  <si>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</si>
  <si>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</si>
  <si>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</si>
  <si>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</si>
  <si>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</si>
  <si>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</si>
  <si>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</si>
  <si>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</si>
  <si>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</si>
  <si>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</si>
  <si>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</si>
  <si>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</si>
  <si>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</si>
  <si>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</si>
  <si>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</si>
  <si>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</si>
  <si>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</si>
  <si>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</si>
  <si>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</si>
  <si>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</si>
  <si>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</si>
  <si>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</si>
  <si>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</si>
  <si>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</si>
  <si>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</si>
  <si>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</si>
  <si>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</si>
  <si>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</si>
  <si>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</si>
  <si>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</si>
  <si>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</si>
  <si>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</si>
  <si>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</si>
  <si>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</si>
  <si>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</si>
  <si>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</si>
  <si>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</si>
  <si>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</si>
  <si>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</si>
  <si>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</si>
  <si>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</si>
  <si>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</si>
  <si>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</si>
  <si>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</si>
  <si>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</si>
  <si>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</si>
  <si>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</si>
  <si>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</si>
  <si>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</si>
  <si>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</si>
  <si>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</si>
  <si>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</si>
  <si>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</si>
  <si>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</si>
  <si>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</si>
  <si>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</si>
  <si>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</si>
  <si>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</si>
  <si>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</si>
  <si>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</si>
  <si>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</si>
  <si>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</si>
  <si>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</si>
  <si>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</si>
  <si>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</si>
  <si>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</si>
  <si>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</si>
  <si>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</si>
  <si>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</si>
  <si>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</si>
  <si>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</si>
  <si>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</si>
  <si>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</si>
  <si>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</si>
  <si>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</si>
  <si>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</si>
  <si>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</si>
  <si>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4. Възстановени (платени) предоставени заеми, в т.ч. по финансов  лизинг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</si>
  <si>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</si>
  <si>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</si>
  <si>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</si>
  <si>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</si>
  <si>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</si>
  <si>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</si>
  <si>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</si>
  <si>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</si>
  <si>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</si>
  <si>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</si>
  <si>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</si>
  <si>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</si>
  <si>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</si>
  <si>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</si>
  <si>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</si>
  <si>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</si>
  <si>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</si>
  <si>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</si>
  <si>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</si>
  <si>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</si>
  <si>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</si>
  <si>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</si>
  <si>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</si>
  <si>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</si>
  <si>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</si>
  <si>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</si>
  <si>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</si>
  <si>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</si>
  <si>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</si>
  <si>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</si>
  <si>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</si>
  <si>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</si>
  <si>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</si>
  <si>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</si>
  <si>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</si>
  <si>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</si>
  <si>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</si>
  <si>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</si>
  <si>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</si>
  <si>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</si>
  <si>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</si>
  <si>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</si>
  <si>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</si>
  <si>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</si>
  <si>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</si>
  <si>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</si>
  <si>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</si>
  <si>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</si>
  <si>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</si>
  <si>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</si>
  <si>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</si>
  <si>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</si>
  <si>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</si>
  <si>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</si>
  <si>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</si>
  <si>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</si>
  <si>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</si>
  <si>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</si>
  <si>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</si>
  <si>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</si>
  <si>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</si>
  <si>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</si>
  <si>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</si>
  <si>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</si>
  <si>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</si>
  <si>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</si>
  <si>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</si>
  <si>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</si>
  <si>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</si>
  <si>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</si>
  <si>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</si>
  <si>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</si>
  <si>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</si>
  <si>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</si>
  <si>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</si>
  <si>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</si>
  <si>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</si>
  <si>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</si>
  <si>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</si>
  <si>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</si>
  <si>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</si>
  <si>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</si>
  <si>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</si>
  <si>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</si>
  <si>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</si>
  <si>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</si>
  <si>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</si>
  <si>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</si>
  <si>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</si>
  <si>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</si>
  <si>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</si>
  <si>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</si>
  <si>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</si>
  <si>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</si>
  <si>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</si>
  <si>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</si>
  <si>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</si>
  <si>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</si>
  <si>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</si>
  <si>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</si>
  <si>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</si>
  <si>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</si>
  <si>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</si>
  <si>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</si>
  <si>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</si>
  <si>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</si>
  <si>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</si>
  <si>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</si>
  <si>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</si>
  <si>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</si>
  <si>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</si>
  <si>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</si>
  <si>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</si>
  <si>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</si>
  <si>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</si>
  <si>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</si>
  <si>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</si>
  <si>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</si>
  <si>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</si>
  <si>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</si>
  <si>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</si>
  <si>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</si>
  <si>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</si>
  <si>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</si>
  <si>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</si>
  <si>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</si>
  <si>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</si>
  <si>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</si>
  <si>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</si>
  <si>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</si>
  <si>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</si>
  <si>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</si>
  <si>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</si>
  <si>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</si>
  <si>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</si>
  <si>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</si>
  <si>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</si>
  <si>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</si>
  <si>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</si>
  <si>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</si>
  <si>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</si>
  <si>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</si>
  <si>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</si>
  <si>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</si>
  <si>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</si>
  <si>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</si>
  <si>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</si>
  <si>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</si>
  <si>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</si>
  <si>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</si>
  <si>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</si>
  <si>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</si>
  <si>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</si>
  <si>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</si>
  <si>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</si>
  <si>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</si>
  <si>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</si>
  <si>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</si>
  <si>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</si>
  <si>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</si>
  <si>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</si>
  <si>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</si>
  <si>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</si>
  <si>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</si>
  <si>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</si>
  <si>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</si>
  <si>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</si>
  <si>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</si>
  <si>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</si>
  <si>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</si>
  <si>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</si>
  <si>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</si>
  <si>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</si>
  <si>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</si>
  <si>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</si>
  <si>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</si>
  <si>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</si>
  <si>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</si>
  <si>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</si>
  <si>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</si>
  <si>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</si>
  <si>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</si>
  <si>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</si>
  <si>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</si>
  <si>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</si>
  <si>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</si>
  <si>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</si>
  <si>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</si>
  <si>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</si>
  <si>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</si>
  <si>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</si>
  <si>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</si>
  <si>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</si>
  <si>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</si>
  <si>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</si>
  <si>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</si>
  <si>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</si>
  <si>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</si>
  <si>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</si>
  <si>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</si>
  <si>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</si>
  <si>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</si>
  <si>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</si>
  <si>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</si>
  <si>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</si>
  <si>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</si>
  <si>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</si>
  <si>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</si>
  <si>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</si>
  <si>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</si>
  <si>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</si>
  <si>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</si>
  <si>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</si>
  <si>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</si>
  <si>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</si>
  <si>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</si>
  <si>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</si>
  <si>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</si>
  <si>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</si>
  <si>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</si>
  <si>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</si>
  <si>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</si>
  <si>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</si>
  <si>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</si>
  <si>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</si>
  <si>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</si>
  <si>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</si>
  <si>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</si>
  <si>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</si>
  <si>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</si>
  <si>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</si>
  <si>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</si>
  <si>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</si>
  <si>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</si>
  <si>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</si>
  <si>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</si>
  <si>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</si>
  <si>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</si>
  <si>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</si>
  <si>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</si>
  <si>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</si>
  <si>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</si>
  <si>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</si>
  <si>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</si>
  <si>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</si>
  <si>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</si>
  <si>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</si>
  <si>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</si>
  <si>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</si>
  <si>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</si>
  <si>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</si>
  <si>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</si>
  <si>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</si>
  <si>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</si>
  <si>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</si>
  <si>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</si>
  <si>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</si>
  <si>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</si>
  <si>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</si>
  <si>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</si>
  <si>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</si>
  <si>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</si>
  <si>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</si>
  <si>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</si>
  <si>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</si>
  <si>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</si>
  <si>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</si>
  <si>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</si>
  <si>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</si>
  <si>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</si>
  <si>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</si>
  <si>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</si>
  <si>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</si>
  <si>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</si>
  <si>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</si>
  <si>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</si>
  <si>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</si>
  <si>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</si>
  <si>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</si>
  <si>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</si>
  <si>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</si>
  <si>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</si>
  <si>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</si>
  <si>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</si>
  <si>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</si>
  <si>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</si>
  <si>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</si>
  <si>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</si>
  <si>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</si>
  <si>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</si>
  <si>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</si>
  <si>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</si>
  <si>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</si>
  <si>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</si>
  <si>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</si>
  <si>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</si>
  <si>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</si>
  <si>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</si>
  <si>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</si>
  <si>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</si>
  <si>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</si>
  <si>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</si>
  <si>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</si>
  <si>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</si>
  <si>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</si>
  <si>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</si>
  <si>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</si>
  <si>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</si>
  <si>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</si>
  <si>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</si>
  <si>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</si>
  <si>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</si>
  <si>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</si>
  <si>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</si>
  <si>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</si>
  <si>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</si>
  <si>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</si>
  <si>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</si>
  <si>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</si>
  <si>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</si>
  <si>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</si>
  <si>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</si>
  <si>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</si>
  <si>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</si>
  <si>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</si>
  <si>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</si>
  <si>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</si>
  <si>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</si>
  <si>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</si>
  <si>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</si>
  <si>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</si>
  <si>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</si>
  <si>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</si>
  <si>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</si>
  <si>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</si>
  <si>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</si>
  <si>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</si>
  <si>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</si>
  <si>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</si>
  <si>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</si>
  <si>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</si>
  <si>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</si>
  <si>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</si>
  <si>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</si>
  <si>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</si>
  <si>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</si>
  <si>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</si>
  <si>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</si>
  <si>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</si>
  <si>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</si>
  <si>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</si>
  <si>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</si>
  <si>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</si>
  <si>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</si>
  <si>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</si>
  <si>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</si>
  <si>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</si>
  <si>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</si>
  <si>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</si>
  <si>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</si>
  <si>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</si>
  <si>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</si>
  <si>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</si>
  <si>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</si>
  <si>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</si>
  <si>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</si>
  <si>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</si>
  <si>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</si>
  <si>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</si>
  <si>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</si>
  <si>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</si>
  <si>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</si>
  <si>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</si>
  <si>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</si>
  <si>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</si>
  <si>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</si>
  <si>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</si>
  <si>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</si>
  <si>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</si>
  <si>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</si>
  <si>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</si>
  <si>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</si>
  <si>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</si>
  <si>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</si>
  <si>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</si>
  <si>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</si>
  <si>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</si>
  <si>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</si>
  <si>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</si>
  <si>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</si>
  <si>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</si>
  <si>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</si>
  <si>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</si>
  <si>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</si>
  <si>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</si>
  <si>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</si>
  <si>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</si>
  <si>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</si>
  <si>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</si>
  <si>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</si>
  <si>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</si>
  <si>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</si>
  <si>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</si>
  <si>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</si>
  <si>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</si>
  <si>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</si>
  <si>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</si>
  <si>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</si>
  <si>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</si>
  <si>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</si>
  <si>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</si>
  <si>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</si>
  <si>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</si>
  <si>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</si>
  <si>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</si>
  <si>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</si>
  <si>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</si>
  <si>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</si>
  <si>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</si>
  <si>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</si>
  <si>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</si>
  <si>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</si>
  <si>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</si>
  <si>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</si>
  <si>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</si>
  <si>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</si>
  <si>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</si>
  <si>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</si>
  <si>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</si>
  <si>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</si>
  <si>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</si>
  <si>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</si>
  <si>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</si>
  <si>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</si>
  <si>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</si>
  <si>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</si>
  <si>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</si>
  <si>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</si>
  <si>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</si>
  <si>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</si>
  <si>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</si>
  <si>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</si>
  <si>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</si>
  <si>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</si>
  <si>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</si>
  <si>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</si>
  <si>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</si>
  <si>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2. Приват инженеринг АДГ АД</t>
  </si>
  <si>
    <t>3.КРЗ Порт Бургас АД</t>
  </si>
  <si>
    <t>2.Трансболкан ойл паплайн България АД</t>
  </si>
  <si>
    <t>3. Метеко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</si>
  <si>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</si>
  <si>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</si>
  <si>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</si>
  <si>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</si>
  <si>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</si>
  <si>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</si>
  <si>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</si>
  <si>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</si>
  <si>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</si>
  <si>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</si>
  <si>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</si>
  <si>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</si>
  <si>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</si>
  <si>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</si>
  <si>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 xml:space="preserve">                 </t>
  </si>
  <si>
    <t>неразпределена  печалба (нетно)</t>
  </si>
  <si>
    <t>Резерв 
от 
хеджиране</t>
  </si>
  <si>
    <t>4. Разходи за възнаграждения и др. плащания</t>
  </si>
  <si>
    <t>6.Августа Лтд</t>
  </si>
  <si>
    <t>7, Сердика Лтд</t>
  </si>
  <si>
    <t>3-2302</t>
  </si>
  <si>
    <t>3-2302-1</t>
  </si>
  <si>
    <t xml:space="preserve">9. Курсови разлики </t>
  </si>
  <si>
    <t>3-2305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</si>
  <si>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дейност.Когато е необходимо са създадени нови редове.</t>
  </si>
  <si>
    <t>Дата на съставяне: 29.05.2011 г.</t>
  </si>
  <si>
    <t>5. Разходи за осигуровки и соц. Плащания</t>
  </si>
  <si>
    <t>Дата на съставяне: 29.11.2012г.</t>
  </si>
  <si>
    <t>29.11. 2012г.</t>
  </si>
  <si>
    <t xml:space="preserve">Дата на съставяне: 29.11. 2012 г.                                      </t>
  </si>
  <si>
    <t xml:space="preserve">Дата  на съставяне: 29.11.2012 г.                                                                                                                          </t>
  </si>
  <si>
    <t xml:space="preserve">Дата на съставяне: 29.11.2012                   </t>
  </si>
  <si>
    <t xml:space="preserve"> към 30   септември  2012 г.</t>
  </si>
  <si>
    <t>4.  Меритайм холдинг АД</t>
  </si>
  <si>
    <t>5. КЛВК АД</t>
  </si>
  <si>
    <t>6.ЗММ Сливен АД</t>
  </si>
  <si>
    <t>7.Машстрой АД</t>
  </si>
  <si>
    <t>8.Леярмаш АД</t>
  </si>
  <si>
    <t>9.Елпром ЗЕМ АД</t>
  </si>
  <si>
    <t>10. Булкари  АД</t>
  </si>
  <si>
    <t>11.ЗММ Нова Загора АД</t>
  </si>
  <si>
    <t>12.Булярд АД</t>
  </si>
  <si>
    <t>14.ИХБ Шипинг КО</t>
  </si>
  <si>
    <t>13. Български корабен регистър АД</t>
  </si>
  <si>
    <t>15 Булярд корабостроителна индустрия АД</t>
  </si>
  <si>
    <t>16. Реколта 2011</t>
  </si>
  <si>
    <r>
      <t xml:space="preserve">Дата на съставяне: </t>
    </r>
    <r>
      <rPr>
        <sz val="10"/>
        <rFont val="Times New Roman"/>
        <family val="1"/>
      </rPr>
      <t>29.11 .2012г.</t>
    </r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</si>
</sst>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20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0" xfId="64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49" fontId="11" fillId="0" borderId="0" xfId="64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5">
      <selection activeCell="K40" sqref="K40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6" t="s">
        <v>1</v>
      </c>
      <c r="B3" s="577"/>
      <c r="C3" s="577"/>
      <c r="D3" s="577"/>
      <c r="E3" s="458" t="s">
        <v>841</v>
      </c>
      <c r="F3" s="214" t="s">
        <v>2</v>
      </c>
      <c r="G3" s="169"/>
      <c r="H3" s="457">
        <v>121631219</v>
      </c>
    </row>
    <row r="4" spans="1:8" ht="15">
      <c r="A4" s="576" t="s">
        <v>862</v>
      </c>
      <c r="B4" s="582"/>
      <c r="C4" s="582"/>
      <c r="D4" s="582"/>
      <c r="E4" s="500" t="s">
        <v>856</v>
      </c>
      <c r="F4" s="578" t="s">
        <v>3</v>
      </c>
      <c r="G4" s="579"/>
      <c r="H4" s="457">
        <v>62</v>
      </c>
    </row>
    <row r="5" spans="1:8" ht="15">
      <c r="A5" s="576" t="s">
        <v>4</v>
      </c>
      <c r="B5" s="577"/>
      <c r="C5" s="577"/>
      <c r="D5" s="577"/>
      <c r="E5" s="501" t="s">
        <v>893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2" t="s">
        <v>15</v>
      </c>
      <c r="B9" s="226"/>
      <c r="C9" s="227"/>
      <c r="D9" s="228"/>
      <c r="E9" s="440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f>77439-1081</f>
        <v>76358</v>
      </c>
      <c r="D11" s="148">
        <v>78084</v>
      </c>
      <c r="E11" s="234" t="s">
        <v>21</v>
      </c>
      <c r="F11" s="239" t="s">
        <v>22</v>
      </c>
      <c r="G11" s="149">
        <v>67978</v>
      </c>
      <c r="H11" s="149">
        <v>67978</v>
      </c>
    </row>
    <row r="12" spans="1:8" ht="15">
      <c r="A12" s="232" t="s">
        <v>23</v>
      </c>
      <c r="B12" s="238" t="s">
        <v>24</v>
      </c>
      <c r="C12" s="148">
        <f>25394-3547</f>
        <v>21847</v>
      </c>
      <c r="D12" s="148">
        <v>26773</v>
      </c>
      <c r="E12" s="234" t="s">
        <v>25</v>
      </c>
      <c r="F12" s="239" t="s">
        <v>26</v>
      </c>
      <c r="G12" s="150">
        <v>67978</v>
      </c>
      <c r="H12" s="150">
        <v>67978</v>
      </c>
    </row>
    <row r="13" spans="1:8" ht="15">
      <c r="A13" s="232" t="s">
        <v>27</v>
      </c>
      <c r="B13" s="238" t="s">
        <v>28</v>
      </c>
      <c r="C13" s="148">
        <v>12330</v>
      </c>
      <c r="D13" s="148">
        <v>13841</v>
      </c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>
        <v>20667</v>
      </c>
      <c r="D14" s="148">
        <v>21029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>
        <v>165581</v>
      </c>
      <c r="D15" s="148">
        <v>170108</v>
      </c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536</v>
      </c>
      <c r="D16" s="148">
        <v>606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>
        <v>44885</v>
      </c>
      <c r="D17" s="148">
        <v>9913</v>
      </c>
      <c r="E17" s="240" t="s">
        <v>45</v>
      </c>
      <c r="F17" s="242" t="s">
        <v>46</v>
      </c>
      <c r="G17" s="151">
        <f>G11+G14+G15+G16</f>
        <v>67978</v>
      </c>
      <c r="H17" s="151">
        <f>H11+H14+H15+H16</f>
        <v>67978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>
        <v>698</v>
      </c>
      <c r="D18" s="148">
        <v>737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342902</v>
      </c>
      <c r="D19" s="152">
        <f>SUM(D11:D18)</f>
        <v>321091</v>
      </c>
      <c r="E19" s="234" t="s">
        <v>52</v>
      </c>
      <c r="F19" s="239" t="s">
        <v>53</v>
      </c>
      <c r="G19" s="149">
        <v>30604</v>
      </c>
      <c r="H19" s="149">
        <v>30604</v>
      </c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>
        <v>29</v>
      </c>
      <c r="D20" s="148">
        <v>29</v>
      </c>
      <c r="E20" s="234" t="s">
        <v>56</v>
      </c>
      <c r="F20" s="239" t="s">
        <v>57</v>
      </c>
      <c r="G20" s="155">
        <v>55113</v>
      </c>
      <c r="H20" s="155">
        <v>56199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7400</v>
      </c>
      <c r="H21" s="153">
        <f>SUM(H22:H24)</f>
        <v>6884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>
        <v>7178</v>
      </c>
      <c r="H22" s="149">
        <v>6405</v>
      </c>
    </row>
    <row r="23" spans="1:13" ht="15">
      <c r="A23" s="232" t="s">
        <v>65</v>
      </c>
      <c r="B23" s="238" t="s">
        <v>66</v>
      </c>
      <c r="C23" s="148">
        <v>1051</v>
      </c>
      <c r="D23" s="148">
        <v>1042</v>
      </c>
      <c r="E23" s="250" t="s">
        <v>67</v>
      </c>
      <c r="F23" s="239" t="s">
        <v>68</v>
      </c>
      <c r="G23" s="149"/>
      <c r="H23" s="149">
        <v>0</v>
      </c>
      <c r="M23" s="154"/>
    </row>
    <row r="24" spans="1:8" ht="15">
      <c r="A24" s="232" t="s">
        <v>69</v>
      </c>
      <c r="B24" s="238" t="s">
        <v>70</v>
      </c>
      <c r="C24" s="148">
        <v>256</v>
      </c>
      <c r="D24" s="148">
        <v>224</v>
      </c>
      <c r="E24" s="234" t="s">
        <v>71</v>
      </c>
      <c r="F24" s="239" t="s">
        <v>72</v>
      </c>
      <c r="G24" s="149">
        <v>222</v>
      </c>
      <c r="H24" s="149">
        <v>479</v>
      </c>
    </row>
    <row r="25" spans="1:18" ht="15">
      <c r="A25" s="232" t="s">
        <v>73</v>
      </c>
      <c r="B25" s="238" t="s">
        <v>74</v>
      </c>
      <c r="C25" s="148"/>
      <c r="D25" s="148">
        <v>0</v>
      </c>
      <c r="E25" s="250" t="s">
        <v>75</v>
      </c>
      <c r="F25" s="242" t="s">
        <v>76</v>
      </c>
      <c r="G25" s="151">
        <f>G19+G20+G21</f>
        <v>93117</v>
      </c>
      <c r="H25" s="151">
        <f>H19+H20+H21</f>
        <v>93687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>
        <v>3195</v>
      </c>
      <c r="D26" s="148">
        <v>3392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4502</v>
      </c>
      <c r="D27" s="152">
        <f>SUM(D23:D26)</f>
        <v>4658</v>
      </c>
      <c r="E27" s="250" t="s">
        <v>82</v>
      </c>
      <c r="F27" s="239" t="s">
        <v>83</v>
      </c>
      <c r="G27" s="151">
        <f>SUM(G28:G30)</f>
        <v>67509</v>
      </c>
      <c r="H27" s="151">
        <f>SUM(H28:H30)</f>
        <v>72357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67509</v>
      </c>
      <c r="H28" s="149">
        <v>72357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0</v>
      </c>
      <c r="H29" s="313">
        <v>0</v>
      </c>
      <c r="M29" s="154"/>
    </row>
    <row r="30" spans="1:8" ht="15">
      <c r="A30" s="232" t="s">
        <v>89</v>
      </c>
      <c r="B30" s="238" t="s">
        <v>90</v>
      </c>
      <c r="C30" s="148">
        <v>6212</v>
      </c>
      <c r="D30" s="148">
        <v>6212</v>
      </c>
      <c r="E30" s="234" t="s">
        <v>91</v>
      </c>
      <c r="F30" s="239" t="s">
        <v>92</v>
      </c>
      <c r="G30" s="155">
        <v>0</v>
      </c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>
        <v>0</v>
      </c>
      <c r="H31" s="149">
        <v>0</v>
      </c>
      <c r="M31" s="154"/>
    </row>
    <row r="32" spans="1:15" ht="15">
      <c r="A32" s="232" t="s">
        <v>97</v>
      </c>
      <c r="B32" s="247" t="s">
        <v>98</v>
      </c>
      <c r="C32" s="152">
        <f>C30+C31</f>
        <v>6212</v>
      </c>
      <c r="D32" s="152">
        <f>D30+D31</f>
        <v>6212</v>
      </c>
      <c r="E32" s="240" t="s">
        <v>99</v>
      </c>
      <c r="F32" s="239" t="s">
        <v>100</v>
      </c>
      <c r="G32" s="313">
        <v>-402</v>
      </c>
      <c r="H32" s="313">
        <v>-5487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67107</v>
      </c>
      <c r="H33" s="151">
        <f>H27+H31+H32</f>
        <v>66870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831</v>
      </c>
      <c r="B34" s="241" t="s">
        <v>104</v>
      </c>
      <c r="C34" s="152">
        <f>SUM(C35:C38)</f>
        <v>1846</v>
      </c>
      <c r="D34" s="152">
        <f>SUM(D35:D38)</f>
        <v>17842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>
        <v>0</v>
      </c>
      <c r="D35" s="148">
        <v>0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228202</v>
      </c>
      <c r="H36" s="151">
        <f>H25+H17+H33</f>
        <v>228535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>
        <v>1841</v>
      </c>
      <c r="D37" s="148">
        <v>17837</v>
      </c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>
        <v>5</v>
      </c>
      <c r="D38" s="148">
        <v>5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1" t="s">
        <v>117</v>
      </c>
      <c r="F39" s="258" t="s">
        <v>118</v>
      </c>
      <c r="G39" s="155">
        <v>11997</v>
      </c>
      <c r="H39" s="155">
        <v>13673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1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>
        <v>0</v>
      </c>
      <c r="D43" s="148"/>
      <c r="E43" s="240" t="s">
        <v>129</v>
      </c>
      <c r="F43" s="239" t="s">
        <v>130</v>
      </c>
      <c r="G43" s="149">
        <v>3596</v>
      </c>
      <c r="H43" s="149">
        <v>0</v>
      </c>
      <c r="M43" s="154"/>
    </row>
    <row r="44" spans="1:8" ht="15">
      <c r="A44" s="232" t="s">
        <v>131</v>
      </c>
      <c r="B44" s="261" t="s">
        <v>132</v>
      </c>
      <c r="C44" s="148">
        <v>0</v>
      </c>
      <c r="D44" s="148"/>
      <c r="E44" s="265" t="s">
        <v>133</v>
      </c>
      <c r="F44" s="239" t="s">
        <v>134</v>
      </c>
      <c r="G44" s="149">
        <v>49859</v>
      </c>
      <c r="H44" s="149">
        <v>106465</v>
      </c>
    </row>
    <row r="45" spans="1:15" ht="15">
      <c r="A45" s="232" t="s">
        <v>135</v>
      </c>
      <c r="B45" s="246" t="s">
        <v>136</v>
      </c>
      <c r="C45" s="152">
        <f>C34+C39+C44</f>
        <v>1846</v>
      </c>
      <c r="D45" s="152">
        <f>D34+D39+D44</f>
        <v>17842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>
        <v>0</v>
      </c>
    </row>
    <row r="47" spans="1:13" ht="15">
      <c r="A47" s="232" t="s">
        <v>142</v>
      </c>
      <c r="B47" s="238" t="s">
        <v>143</v>
      </c>
      <c r="C47" s="148">
        <v>0</v>
      </c>
      <c r="D47" s="148">
        <v>0</v>
      </c>
      <c r="E47" s="248" t="s">
        <v>144</v>
      </c>
      <c r="F47" s="239" t="s">
        <v>145</v>
      </c>
      <c r="G47" s="149">
        <v>21587</v>
      </c>
      <c r="H47" s="149">
        <v>21528</v>
      </c>
      <c r="M47" s="154"/>
    </row>
    <row r="48" spans="1:8" ht="15">
      <c r="A48" s="232" t="s">
        <v>146</v>
      </c>
      <c r="B48" s="241" t="s">
        <v>147</v>
      </c>
      <c r="C48" s="148">
        <v>0</v>
      </c>
      <c r="D48" s="148"/>
      <c r="E48" s="234" t="s">
        <v>148</v>
      </c>
      <c r="F48" s="239" t="s">
        <v>149</v>
      </c>
      <c r="G48" s="149">
        <v>0</v>
      </c>
      <c r="H48" s="149">
        <v>0</v>
      </c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75042</v>
      </c>
      <c r="H49" s="151">
        <f>SUM(H43:H48)</f>
        <v>127993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>
        <v>4645</v>
      </c>
      <c r="D50" s="148">
        <v>7214</v>
      </c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4645</v>
      </c>
      <c r="D51" s="152">
        <f>SUM(D47:D50)</f>
        <v>7214</v>
      </c>
      <c r="E51" s="248" t="s">
        <v>156</v>
      </c>
      <c r="F51" s="242" t="s">
        <v>157</v>
      </c>
      <c r="G51" s="149">
        <v>32</v>
      </c>
      <c r="H51" s="149">
        <v>267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>
        <v>0</v>
      </c>
      <c r="H52" s="149">
        <v>0</v>
      </c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>
        <v>5989</v>
      </c>
      <c r="H53" s="149">
        <v>6187</v>
      </c>
    </row>
    <row r="54" spans="1:8" ht="27">
      <c r="A54" s="232" t="s">
        <v>165</v>
      </c>
      <c r="B54" s="246" t="s">
        <v>166</v>
      </c>
      <c r="C54" s="148">
        <v>0</v>
      </c>
      <c r="D54" s="148">
        <v>0</v>
      </c>
      <c r="E54" s="234" t="s">
        <v>167</v>
      </c>
      <c r="F54" s="242" t="s">
        <v>168</v>
      </c>
      <c r="G54" s="149">
        <v>785</v>
      </c>
      <c r="H54" s="149">
        <v>408</v>
      </c>
    </row>
    <row r="55" spans="1:18" ht="25.5">
      <c r="A55" s="266" t="s">
        <v>169</v>
      </c>
      <c r="B55" s="267" t="s">
        <v>170</v>
      </c>
      <c r="C55" s="152">
        <f>C19+C20+C21+C27+C32+C45+C51+C53+C54</f>
        <v>360136</v>
      </c>
      <c r="D55" s="152">
        <f>D19+D20+D21+D27+D32+D45+D51+D53+D54</f>
        <v>357046</v>
      </c>
      <c r="E55" s="234" t="s">
        <v>171</v>
      </c>
      <c r="F55" s="258" t="s">
        <v>172</v>
      </c>
      <c r="G55" s="151">
        <f>G49+G51+G52+G53+G54</f>
        <v>81848</v>
      </c>
      <c r="H55" s="151">
        <f>H49+H51+H52+H53+H54</f>
        <v>134855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3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6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18170</v>
      </c>
      <c r="D58" s="148">
        <v>38732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2065</v>
      </c>
      <c r="D59" s="148">
        <v>2254</v>
      </c>
      <c r="E59" s="248" t="s">
        <v>180</v>
      </c>
      <c r="F59" s="239" t="s">
        <v>181</v>
      </c>
      <c r="G59" s="149">
        <v>67050</v>
      </c>
      <c r="H59" s="149">
        <v>23056</v>
      </c>
      <c r="M59" s="154"/>
    </row>
    <row r="60" spans="1:8" ht="15">
      <c r="A60" s="232" t="s">
        <v>182</v>
      </c>
      <c r="B60" s="238" t="s">
        <v>183</v>
      </c>
      <c r="C60" s="148">
        <v>2</v>
      </c>
      <c r="D60" s="148">
        <v>2</v>
      </c>
      <c r="E60" s="234" t="s">
        <v>184</v>
      </c>
      <c r="F60" s="239" t="s">
        <v>185</v>
      </c>
      <c r="G60" s="149">
        <v>790</v>
      </c>
      <c r="H60" s="149">
        <v>357</v>
      </c>
    </row>
    <row r="61" spans="1:18" ht="15">
      <c r="A61" s="232" t="s">
        <v>186</v>
      </c>
      <c r="B61" s="241" t="s">
        <v>187</v>
      </c>
      <c r="C61" s="148">
        <v>25222</v>
      </c>
      <c r="D61" s="148">
        <v>26035</v>
      </c>
      <c r="E61" s="240" t="s">
        <v>188</v>
      </c>
      <c r="F61" s="269" t="s">
        <v>189</v>
      </c>
      <c r="G61" s="151">
        <f>SUM(G62:G68)</f>
        <v>22557</v>
      </c>
      <c r="H61" s="151">
        <f>SUM(H62:H68)</f>
        <v>24316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6046</v>
      </c>
      <c r="H62" s="149">
        <v>0</v>
      </c>
    </row>
    <row r="63" spans="1:13" ht="15">
      <c r="A63" s="232" t="s">
        <v>194</v>
      </c>
      <c r="B63" s="238" t="s">
        <v>195</v>
      </c>
      <c r="C63" s="148">
        <v>1700</v>
      </c>
      <c r="D63" s="148">
        <v>0</v>
      </c>
      <c r="E63" s="234" t="s">
        <v>196</v>
      </c>
      <c r="F63" s="239" t="s">
        <v>197</v>
      </c>
      <c r="G63" s="149">
        <v>0</v>
      </c>
      <c r="H63" s="149"/>
      <c r="M63" s="154"/>
    </row>
    <row r="64" spans="1:15" ht="15">
      <c r="A64" s="232" t="s">
        <v>50</v>
      </c>
      <c r="B64" s="246" t="s">
        <v>198</v>
      </c>
      <c r="C64" s="152">
        <f>SUM(C58:C63)</f>
        <v>47159</v>
      </c>
      <c r="D64" s="152">
        <f>SUM(D58:D63)</f>
        <v>67023</v>
      </c>
      <c r="E64" s="234" t="s">
        <v>199</v>
      </c>
      <c r="F64" s="239" t="s">
        <v>200</v>
      </c>
      <c r="G64" s="149">
        <v>10891</v>
      </c>
      <c r="H64" s="149">
        <v>19385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>
        <v>2039</v>
      </c>
      <c r="H65" s="149">
        <v>2568</v>
      </c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1563</v>
      </c>
      <c r="H66" s="149">
        <v>1611</v>
      </c>
    </row>
    <row r="67" spans="1:8" ht="15">
      <c r="A67" s="232" t="s">
        <v>206</v>
      </c>
      <c r="B67" s="238" t="s">
        <v>207</v>
      </c>
      <c r="C67" s="148">
        <v>0</v>
      </c>
      <c r="D67" s="148">
        <v>0</v>
      </c>
      <c r="E67" s="234" t="s">
        <v>208</v>
      </c>
      <c r="F67" s="239" t="s">
        <v>209</v>
      </c>
      <c r="G67" s="149">
        <v>318</v>
      </c>
      <c r="H67" s="149">
        <v>329</v>
      </c>
    </row>
    <row r="68" spans="1:8" ht="15">
      <c r="A68" s="232" t="s">
        <v>210</v>
      </c>
      <c r="B68" s="238" t="s">
        <v>211</v>
      </c>
      <c r="C68" s="148">
        <v>8268</v>
      </c>
      <c r="D68" s="148">
        <v>5481</v>
      </c>
      <c r="E68" s="234" t="s">
        <v>212</v>
      </c>
      <c r="F68" s="239" t="s">
        <v>213</v>
      </c>
      <c r="G68" s="149">
        <v>1700</v>
      </c>
      <c r="H68" s="149">
        <v>423</v>
      </c>
    </row>
    <row r="69" spans="1:8" ht="15">
      <c r="A69" s="232" t="s">
        <v>214</v>
      </c>
      <c r="B69" s="238" t="s">
        <v>215</v>
      </c>
      <c r="C69" s="148">
        <v>343</v>
      </c>
      <c r="D69" s="148">
        <v>307</v>
      </c>
      <c r="E69" s="248" t="s">
        <v>77</v>
      </c>
      <c r="F69" s="239" t="s">
        <v>216</v>
      </c>
      <c r="G69" s="149">
        <v>19390</v>
      </c>
      <c r="H69" s="149">
        <v>19701</v>
      </c>
    </row>
    <row r="70" spans="1:8" ht="25.5">
      <c r="A70" s="232" t="s">
        <v>217</v>
      </c>
      <c r="B70" s="238" t="s">
        <v>218</v>
      </c>
      <c r="C70" s="148">
        <v>8251</v>
      </c>
      <c r="D70" s="148"/>
      <c r="E70" s="234" t="s">
        <v>219</v>
      </c>
      <c r="F70" s="239" t="s">
        <v>220</v>
      </c>
      <c r="G70" s="149">
        <v>636</v>
      </c>
      <c r="H70" s="149">
        <v>774</v>
      </c>
    </row>
    <row r="71" spans="1:18" ht="15">
      <c r="A71" s="232" t="s">
        <v>221</v>
      </c>
      <c r="B71" s="238" t="s">
        <v>222</v>
      </c>
      <c r="C71" s="148">
        <v>18</v>
      </c>
      <c r="D71" s="148">
        <v>22</v>
      </c>
      <c r="E71" s="250" t="s">
        <v>45</v>
      </c>
      <c r="F71" s="270" t="s">
        <v>223</v>
      </c>
      <c r="G71" s="158">
        <f>G59+G60+G61+G69+G70</f>
        <v>110423</v>
      </c>
      <c r="H71" s="158">
        <f>H59+H60+H61+H69+H70</f>
        <v>68204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>
        <v>1053</v>
      </c>
      <c r="D72" s="148">
        <v>1573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491</v>
      </c>
      <c r="D74" s="148">
        <v>593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18424</v>
      </c>
      <c r="D75" s="152">
        <f>SUM(D67:D74)</f>
        <v>7976</v>
      </c>
      <c r="E75" s="248" t="s">
        <v>159</v>
      </c>
      <c r="F75" s="242" t="s">
        <v>233</v>
      </c>
      <c r="G75" s="149">
        <v>746</v>
      </c>
      <c r="H75" s="149">
        <v>791</v>
      </c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>
        <v>0</v>
      </c>
      <c r="H76" s="149">
        <v>54</v>
      </c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111169</v>
      </c>
      <c r="H79" s="159">
        <f>H71+H74+H75+H76</f>
        <v>69049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>
        <v>0</v>
      </c>
      <c r="D81" s="148">
        <v>0</v>
      </c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113</v>
      </c>
      <c r="D87" s="148">
        <v>55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>
        <v>3995</v>
      </c>
      <c r="D88" s="148">
        <v>11020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>
        <v>306</v>
      </c>
      <c r="D89" s="148">
        <v>0</v>
      </c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4414</v>
      </c>
      <c r="D91" s="152">
        <f>SUM(D87:D90)</f>
        <v>11075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3083</v>
      </c>
      <c r="D92" s="148">
        <v>2992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73080</v>
      </c>
      <c r="D93" s="152">
        <f>D64+D75+D84+D91+D92</f>
        <v>89066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4" t="s">
        <v>267</v>
      </c>
      <c r="B94" s="285" t="s">
        <v>268</v>
      </c>
      <c r="C94" s="161">
        <f>C93+C55</f>
        <v>433216</v>
      </c>
      <c r="D94" s="161">
        <f>D93+D55</f>
        <v>446112</v>
      </c>
      <c r="E94" s="445" t="s">
        <v>269</v>
      </c>
      <c r="F94" s="286" t="s">
        <v>270</v>
      </c>
      <c r="G94" s="162">
        <f>G36+G39+G55+G79</f>
        <v>433216</v>
      </c>
      <c r="H94" s="162">
        <f>H36+H39+H55+H79</f>
        <v>446112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7" t="s">
        <v>832</v>
      </c>
      <c r="B96" s="428"/>
      <c r="C96" s="147"/>
      <c r="D96" s="147"/>
      <c r="E96" s="429"/>
      <c r="F96" s="167"/>
      <c r="G96" s="168"/>
      <c r="H96" s="169"/>
      <c r="M96" s="154"/>
    </row>
    <row r="97" spans="1:13" ht="15">
      <c r="A97" s="427"/>
      <c r="B97" s="428"/>
      <c r="C97" s="147"/>
      <c r="D97" s="147"/>
      <c r="E97" s="429"/>
      <c r="F97" s="167"/>
      <c r="G97" s="168"/>
      <c r="H97" s="169"/>
      <c r="M97" s="154"/>
    </row>
    <row r="98" spans="1:13" ht="15" customHeight="1">
      <c r="A98" s="45" t="s">
        <v>888</v>
      </c>
      <c r="B98" s="428"/>
      <c r="C98" s="580" t="s">
        <v>846</v>
      </c>
      <c r="D98" s="580"/>
      <c r="E98" s="580"/>
      <c r="F98" s="580" t="s">
        <v>852</v>
      </c>
      <c r="G98" s="581"/>
      <c r="H98" s="581"/>
      <c r="M98" s="154"/>
    </row>
    <row r="99" spans="3:8" ht="15">
      <c r="C99" s="45"/>
      <c r="D99" s="1"/>
      <c r="E99" s="45"/>
      <c r="F99" s="167"/>
      <c r="G99" s="168"/>
      <c r="H99" s="169"/>
    </row>
    <row r="100" spans="1:5" ht="15">
      <c r="A100" s="170"/>
      <c r="B100" s="170"/>
      <c r="C100" s="580"/>
      <c r="D100" s="581"/>
      <c r="E100" s="581"/>
    </row>
    <row r="102" ht="12.75">
      <c r="E102" s="173"/>
    </row>
    <row r="104" spans="1:13" ht="12.75">
      <c r="A104" s="166" t="s">
        <v>158</v>
      </c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9" r:id="rId1"/>
  <headerFooter alignWithMargins="0">
    <oddHeader>&amp;R&amp;"Times New Roman Cyr,Regular"&amp;9СПРАВКА ПО ОБРАЗЕЦ  № 1</oddHeader>
  </headerFooter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K42" sqref="K42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625" style="541" customWidth="1"/>
    <col min="5" max="5" width="37.375" style="564" customWidth="1"/>
    <col min="6" max="6" width="9.00390625" style="564" customWidth="1"/>
    <col min="7" max="7" width="11.625" style="541" customWidth="1"/>
    <col min="8" max="8" width="13.125" style="541" customWidth="1"/>
    <col min="9" max="16384" width="9.37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2">
        <f>'справка №1-БАЛАНС'!H3</f>
        <v>121631219</v>
      </c>
    </row>
    <row r="3" spans="1:8" ht="15">
      <c r="A3" s="463" t="s">
        <v>273</v>
      </c>
      <c r="B3" s="585" t="str">
        <f>'справка №1-БАЛАНС'!E4</f>
        <v>КОНСОЛИДИРАН</v>
      </c>
      <c r="C3" s="585"/>
      <c r="D3" s="585"/>
      <c r="E3" s="585"/>
      <c r="F3" s="542" t="s">
        <v>3</v>
      </c>
      <c r="G3" s="523"/>
      <c r="H3" s="523">
        <f>'справка №1-БАЛАНС'!H4</f>
        <v>62</v>
      </c>
    </row>
    <row r="4" spans="1:8" ht="17.25" customHeight="1">
      <c r="A4" s="463" t="s">
        <v>4</v>
      </c>
      <c r="B4" s="586" t="str">
        <f>'справка №1-БАЛАНС'!E5</f>
        <v> към 30   септември  2012 г.</v>
      </c>
      <c r="C4" s="586"/>
      <c r="D4" s="586"/>
      <c r="E4" s="311"/>
      <c r="F4" s="462"/>
      <c r="G4" s="540"/>
      <c r="H4" s="543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2"/>
      <c r="D7" s="52"/>
      <c r="E7" s="125" t="s">
        <v>278</v>
      </c>
      <c r="F7" s="301"/>
      <c r="G7" s="544"/>
      <c r="H7" s="544"/>
    </row>
    <row r="8" spans="1:8" ht="12">
      <c r="A8" s="293" t="s">
        <v>279</v>
      </c>
      <c r="B8" s="293"/>
      <c r="C8" s="294"/>
      <c r="D8" s="50"/>
      <c r="E8" s="293" t="s">
        <v>280</v>
      </c>
      <c r="F8" s="301"/>
      <c r="G8" s="544"/>
      <c r="H8" s="544"/>
    </row>
    <row r="9" spans="1:8" ht="12">
      <c r="A9" s="295" t="s">
        <v>281</v>
      </c>
      <c r="B9" s="296" t="s">
        <v>282</v>
      </c>
      <c r="C9" s="46">
        <v>49574</v>
      </c>
      <c r="D9" s="46">
        <v>53820</v>
      </c>
      <c r="E9" s="295" t="s">
        <v>283</v>
      </c>
      <c r="F9" s="545" t="s">
        <v>284</v>
      </c>
      <c r="G9" s="546">
        <v>26657</v>
      </c>
      <c r="H9" s="546">
        <v>63467</v>
      </c>
    </row>
    <row r="10" spans="1:8" ht="12">
      <c r="A10" s="295" t="s">
        <v>285</v>
      </c>
      <c r="B10" s="296" t="s">
        <v>286</v>
      </c>
      <c r="C10" s="46">
        <v>13961</v>
      </c>
      <c r="D10" s="46">
        <v>19434</v>
      </c>
      <c r="E10" s="295" t="s">
        <v>287</v>
      </c>
      <c r="F10" s="545" t="s">
        <v>288</v>
      </c>
      <c r="G10" s="546"/>
      <c r="H10" s="546"/>
    </row>
    <row r="11" spans="1:8" ht="12">
      <c r="A11" s="295" t="s">
        <v>289</v>
      </c>
      <c r="B11" s="296" t="s">
        <v>290</v>
      </c>
      <c r="C11" s="46">
        <v>7714</v>
      </c>
      <c r="D11" s="46">
        <v>7015</v>
      </c>
      <c r="E11" s="297" t="s">
        <v>291</v>
      </c>
      <c r="F11" s="545" t="s">
        <v>292</v>
      </c>
      <c r="G11" s="546">
        <v>37102</v>
      </c>
      <c r="H11" s="546">
        <v>24278</v>
      </c>
    </row>
    <row r="12" spans="1:8" ht="12">
      <c r="A12" s="295" t="s">
        <v>878</v>
      </c>
      <c r="B12" s="296" t="s">
        <v>293</v>
      </c>
      <c r="C12" s="46">
        <v>15233</v>
      </c>
      <c r="D12" s="46">
        <v>14649</v>
      </c>
      <c r="E12" s="297" t="s">
        <v>77</v>
      </c>
      <c r="F12" s="545" t="s">
        <v>294</v>
      </c>
      <c r="G12" s="546">
        <v>3694</v>
      </c>
      <c r="H12" s="546">
        <v>4056</v>
      </c>
    </row>
    <row r="13" spans="1:18" ht="12">
      <c r="A13" s="295" t="s">
        <v>887</v>
      </c>
      <c r="B13" s="296" t="s">
        <v>295</v>
      </c>
      <c r="C13" s="46">
        <v>2572</v>
      </c>
      <c r="D13" s="46">
        <v>2596</v>
      </c>
      <c r="E13" s="298" t="s">
        <v>50</v>
      </c>
      <c r="F13" s="547" t="s">
        <v>296</v>
      </c>
      <c r="G13" s="549">
        <f>SUM(G9:G12)</f>
        <v>67453</v>
      </c>
      <c r="H13" s="544">
        <f>SUM(H9:H12)</f>
        <v>91801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24">
      <c r="A14" s="295" t="s">
        <v>297</v>
      </c>
      <c r="B14" s="296" t="s">
        <v>298</v>
      </c>
      <c r="C14" s="46">
        <v>898</v>
      </c>
      <c r="D14" s="46">
        <v>539</v>
      </c>
      <c r="E14" s="297"/>
      <c r="F14" s="548"/>
      <c r="G14" s="549"/>
      <c r="H14" s="549"/>
    </row>
    <row r="15" spans="1:8" ht="24">
      <c r="A15" s="295" t="s">
        <v>299</v>
      </c>
      <c r="B15" s="296" t="s">
        <v>300</v>
      </c>
      <c r="C15" s="47">
        <v>-33378</v>
      </c>
      <c r="D15" s="47">
        <v>-14481</v>
      </c>
      <c r="E15" s="293" t="s">
        <v>301</v>
      </c>
      <c r="F15" s="550" t="s">
        <v>302</v>
      </c>
      <c r="G15" s="546">
        <v>23</v>
      </c>
      <c r="H15" s="546">
        <v>23</v>
      </c>
    </row>
    <row r="16" spans="1:8" ht="12">
      <c r="A16" s="295" t="s">
        <v>303</v>
      </c>
      <c r="B16" s="296" t="s">
        <v>304</v>
      </c>
      <c r="C16" s="47">
        <f>2053+2928</f>
        <v>4981</v>
      </c>
      <c r="D16" s="47">
        <v>7788</v>
      </c>
      <c r="E16" s="295" t="s">
        <v>305</v>
      </c>
      <c r="F16" s="548" t="s">
        <v>306</v>
      </c>
      <c r="G16" s="551"/>
      <c r="H16" s="551"/>
    </row>
    <row r="17" spans="1:8" ht="12">
      <c r="A17" s="299" t="s">
        <v>307</v>
      </c>
      <c r="B17" s="296" t="s">
        <v>308</v>
      </c>
      <c r="C17" s="48"/>
      <c r="D17" s="48"/>
      <c r="E17" s="293"/>
      <c r="F17" s="301"/>
      <c r="G17" s="549"/>
      <c r="H17" s="549"/>
    </row>
    <row r="18" spans="1:8" ht="12">
      <c r="A18" s="299" t="s">
        <v>309</v>
      </c>
      <c r="B18" s="296" t="s">
        <v>310</v>
      </c>
      <c r="C18" s="48"/>
      <c r="D18" s="48">
        <v>0</v>
      </c>
      <c r="E18" s="293" t="s">
        <v>311</v>
      </c>
      <c r="F18" s="301"/>
      <c r="G18" s="549"/>
      <c r="H18" s="549"/>
    </row>
    <row r="19" spans="1:15" ht="12">
      <c r="A19" s="298" t="s">
        <v>50</v>
      </c>
      <c r="B19" s="300" t="s">
        <v>312</v>
      </c>
      <c r="C19" s="49">
        <f>SUM(C9:C15)+C16</f>
        <v>61555</v>
      </c>
      <c r="D19" s="49">
        <f>SUM(D9:D15)+D16</f>
        <v>91360</v>
      </c>
      <c r="E19" s="301" t="s">
        <v>313</v>
      </c>
      <c r="F19" s="548" t="s">
        <v>314</v>
      </c>
      <c r="G19" s="546">
        <v>326</v>
      </c>
      <c r="H19" s="546">
        <v>341</v>
      </c>
      <c r="I19" s="540"/>
      <c r="J19" s="540"/>
      <c r="K19" s="540"/>
      <c r="L19" s="540"/>
      <c r="M19" s="540"/>
      <c r="N19" s="540"/>
      <c r="O19" s="540"/>
    </row>
    <row r="20" spans="1:8" ht="12">
      <c r="A20" s="293"/>
      <c r="B20" s="296"/>
      <c r="C20" s="312"/>
      <c r="D20" s="312"/>
      <c r="E20" s="299" t="s">
        <v>315</v>
      </c>
      <c r="F20" s="548" t="s">
        <v>316</v>
      </c>
      <c r="G20" s="546"/>
      <c r="H20" s="546">
        <v>14</v>
      </c>
    </row>
    <row r="21" spans="1:8" ht="24">
      <c r="A21" s="293" t="s">
        <v>317</v>
      </c>
      <c r="B21" s="302"/>
      <c r="C21" s="312"/>
      <c r="D21" s="312"/>
      <c r="E21" s="295" t="s">
        <v>318</v>
      </c>
      <c r="F21" s="548" t="s">
        <v>319</v>
      </c>
      <c r="G21" s="546"/>
      <c r="H21" s="546">
        <v>188</v>
      </c>
    </row>
    <row r="22" spans="1:8" ht="24">
      <c r="A22" s="301" t="s">
        <v>320</v>
      </c>
      <c r="B22" s="302" t="s">
        <v>321</v>
      </c>
      <c r="C22" s="46">
        <v>5056</v>
      </c>
      <c r="D22" s="46">
        <v>2983</v>
      </c>
      <c r="E22" s="301" t="s">
        <v>322</v>
      </c>
      <c r="F22" s="548" t="s">
        <v>323</v>
      </c>
      <c r="G22" s="546">
        <v>14669</v>
      </c>
      <c r="H22" s="546">
        <v>10160</v>
      </c>
    </row>
    <row r="23" spans="1:8" ht="24">
      <c r="A23" s="295" t="s">
        <v>324</v>
      </c>
      <c r="B23" s="302" t="s">
        <v>325</v>
      </c>
      <c r="C23" s="46">
        <v>719</v>
      </c>
      <c r="D23" s="46">
        <v>237</v>
      </c>
      <c r="E23" s="295" t="s">
        <v>326</v>
      </c>
      <c r="F23" s="548" t="s">
        <v>327</v>
      </c>
      <c r="G23" s="546">
        <v>1</v>
      </c>
      <c r="H23" s="546"/>
    </row>
    <row r="24" spans="1:18" ht="24">
      <c r="A24" s="295" t="s">
        <v>328</v>
      </c>
      <c r="B24" s="302" t="s">
        <v>329</v>
      </c>
      <c r="C24" s="46">
        <v>14786</v>
      </c>
      <c r="D24" s="46">
        <v>11006</v>
      </c>
      <c r="E24" s="298" t="s">
        <v>102</v>
      </c>
      <c r="F24" s="550" t="s">
        <v>330</v>
      </c>
      <c r="G24" s="544">
        <f>SUM(G19:G23)</f>
        <v>14996</v>
      </c>
      <c r="H24" s="544">
        <f>SUM(H19:H23)</f>
        <v>10703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5" t="s">
        <v>77</v>
      </c>
      <c r="B25" s="302" t="s">
        <v>331</v>
      </c>
      <c r="C25" s="46">
        <v>390</v>
      </c>
      <c r="D25" s="46">
        <v>434</v>
      </c>
      <c r="E25" s="299"/>
      <c r="F25" s="301"/>
      <c r="G25" s="549"/>
      <c r="H25" s="549"/>
    </row>
    <row r="26" spans="1:14" ht="12">
      <c r="A26" s="298" t="s">
        <v>75</v>
      </c>
      <c r="B26" s="303" t="s">
        <v>332</v>
      </c>
      <c r="C26" s="49">
        <f>SUM(C22:C25)</f>
        <v>20951</v>
      </c>
      <c r="D26" s="49">
        <f>SUM(D22:D25)</f>
        <v>14660</v>
      </c>
      <c r="E26" s="295"/>
      <c r="F26" s="301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8"/>
      <c r="B27" s="303"/>
      <c r="C27" s="312"/>
      <c r="D27" s="312"/>
      <c r="E27" s="295"/>
      <c r="F27" s="301"/>
      <c r="G27" s="549"/>
      <c r="H27" s="549"/>
    </row>
    <row r="28" spans="1:18" ht="24">
      <c r="A28" s="125" t="s">
        <v>333</v>
      </c>
      <c r="B28" s="290" t="s">
        <v>334</v>
      </c>
      <c r="C28" s="50">
        <f>C26+C19</f>
        <v>82506</v>
      </c>
      <c r="D28" s="50">
        <f>D26+D19</f>
        <v>106020</v>
      </c>
      <c r="E28" s="125" t="s">
        <v>335</v>
      </c>
      <c r="F28" s="550" t="s">
        <v>336</v>
      </c>
      <c r="G28" s="544">
        <f>G13+G15+G24</f>
        <v>82472</v>
      </c>
      <c r="H28" s="544">
        <f>H13+H15+H24</f>
        <v>102527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5"/>
      <c r="B29" s="290"/>
      <c r="C29" s="312"/>
      <c r="D29" s="312"/>
      <c r="E29" s="125"/>
      <c r="F29" s="548"/>
      <c r="G29" s="549"/>
      <c r="H29" s="549"/>
    </row>
    <row r="30" spans="1:18" ht="12">
      <c r="A30" s="125" t="s">
        <v>337</v>
      </c>
      <c r="B30" s="290" t="s">
        <v>338</v>
      </c>
      <c r="C30" s="50">
        <f>IF((G28-C28)&gt;0,G28-C28,0)</f>
        <v>0</v>
      </c>
      <c r="D30" s="50">
        <f>IF((H28-D28)&gt;0,H28-D28,0)</f>
        <v>0</v>
      </c>
      <c r="E30" s="125" t="s">
        <v>339</v>
      </c>
      <c r="F30" s="550" t="s">
        <v>340</v>
      </c>
      <c r="G30" s="53">
        <f>IF((C28-G28)&gt;0,C28-G28,0)</f>
        <v>34</v>
      </c>
      <c r="H30" s="53">
        <f>IF((D28-H28)&gt;0,D28-H28,0)</f>
        <v>3493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833</v>
      </c>
      <c r="B31" s="303" t="s">
        <v>341</v>
      </c>
      <c r="C31" s="46">
        <v>0</v>
      </c>
      <c r="D31" s="46">
        <v>0</v>
      </c>
      <c r="E31" s="293" t="s">
        <v>866</v>
      </c>
      <c r="F31" s="548" t="s">
        <v>342</v>
      </c>
      <c r="G31" s="546">
        <v>76</v>
      </c>
      <c r="H31" s="546">
        <v>3207</v>
      </c>
    </row>
    <row r="32" spans="1:8" ht="12">
      <c r="A32" s="293" t="s">
        <v>343</v>
      </c>
      <c r="B32" s="304" t="s">
        <v>344</v>
      </c>
      <c r="C32" s="46"/>
      <c r="D32" s="46"/>
      <c r="E32" s="293" t="s">
        <v>345</v>
      </c>
      <c r="F32" s="548" t="s">
        <v>346</v>
      </c>
      <c r="G32" s="546"/>
      <c r="H32" s="546">
        <v>0</v>
      </c>
    </row>
    <row r="33" spans="1:18" ht="12">
      <c r="A33" s="126" t="s">
        <v>347</v>
      </c>
      <c r="B33" s="303" t="s">
        <v>348</v>
      </c>
      <c r="C33" s="49">
        <f>C28+C31+C32</f>
        <v>82506</v>
      </c>
      <c r="D33" s="49">
        <f>D28+D31+D32</f>
        <v>106020</v>
      </c>
      <c r="E33" s="125" t="s">
        <v>349</v>
      </c>
      <c r="F33" s="550" t="s">
        <v>350</v>
      </c>
      <c r="G33" s="53">
        <f>G32+G31+G28</f>
        <v>82548</v>
      </c>
      <c r="H33" s="53">
        <f>H32+H31+H28</f>
        <v>105734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6" t="s">
        <v>351</v>
      </c>
      <c r="B34" s="290" t="s">
        <v>352</v>
      </c>
      <c r="C34" s="50">
        <f>IF((G33-C33)&gt;0,G33-C33,0)</f>
        <v>42</v>
      </c>
      <c r="D34" s="50">
        <f>IF((H33-D33)&gt;0,H33-D33,0)</f>
        <v>0</v>
      </c>
      <c r="E34" s="126" t="s">
        <v>353</v>
      </c>
      <c r="F34" s="550" t="s">
        <v>354</v>
      </c>
      <c r="G34" s="544">
        <f>IF((C33-G33)&gt;0,C33-G33,0)</f>
        <v>0</v>
      </c>
      <c r="H34" s="544">
        <f>IF((D33-H33)&gt;0,D33-H33,0)</f>
        <v>286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3" t="s">
        <v>355</v>
      </c>
      <c r="B35" s="303" t="s">
        <v>356</v>
      </c>
      <c r="C35" s="49">
        <f>C36+C37+C38</f>
        <v>1808</v>
      </c>
      <c r="D35" s="49">
        <f>D36+D37+D38</f>
        <v>467</v>
      </c>
      <c r="E35" s="305"/>
      <c r="F35" s="301"/>
      <c r="G35" s="549"/>
      <c r="H35" s="549"/>
      <c r="I35" s="540"/>
      <c r="J35" s="540"/>
      <c r="K35" s="540"/>
      <c r="L35" s="540"/>
      <c r="M35" s="540"/>
      <c r="N35" s="540"/>
    </row>
    <row r="36" spans="1:8" ht="24">
      <c r="A36" s="306" t="s">
        <v>357</v>
      </c>
      <c r="B36" s="302" t="s">
        <v>358</v>
      </c>
      <c r="C36" s="46">
        <v>1900</v>
      </c>
      <c r="D36" s="46">
        <v>583</v>
      </c>
      <c r="E36" s="305"/>
      <c r="F36" s="301"/>
      <c r="G36" s="549"/>
      <c r="H36" s="549"/>
    </row>
    <row r="37" spans="1:8" ht="24">
      <c r="A37" s="306" t="s">
        <v>359</v>
      </c>
      <c r="B37" s="307" t="s">
        <v>360</v>
      </c>
      <c r="C37" s="426">
        <v>-92</v>
      </c>
      <c r="D37" s="426">
        <v>-116</v>
      </c>
      <c r="E37" s="305"/>
      <c r="F37" s="553"/>
      <c r="G37" s="549"/>
      <c r="H37" s="549"/>
    </row>
    <row r="38" spans="1:8" ht="12">
      <c r="A38" s="308" t="s">
        <v>361</v>
      </c>
      <c r="B38" s="307" t="s">
        <v>362</v>
      </c>
      <c r="C38" s="124"/>
      <c r="D38" s="124"/>
      <c r="E38" s="305"/>
      <c r="F38" s="553"/>
      <c r="G38" s="549"/>
      <c r="H38" s="549"/>
    </row>
    <row r="39" spans="1:18" ht="24">
      <c r="A39" s="309" t="s">
        <v>363</v>
      </c>
      <c r="B39" s="127" t="s">
        <v>364</v>
      </c>
      <c r="C39" s="456">
        <f>+IF((G33-C33-C35)&gt;0,G33-C33-C35,0)</f>
        <v>0</v>
      </c>
      <c r="D39" s="456">
        <f>+IF((H33-D33-D35)&gt;0,H33-D33-D35,0)</f>
        <v>0</v>
      </c>
      <c r="E39" s="310" t="s">
        <v>365</v>
      </c>
      <c r="F39" s="554" t="s">
        <v>366</v>
      </c>
      <c r="G39" s="555">
        <f>IF(G34&gt;0,IF(C35+G34&lt;0,0,C35+G34),IF(C34-C35&lt;0,C35-C34,0))</f>
        <v>1766</v>
      </c>
      <c r="H39" s="555">
        <f>IF(H34&gt;0,IF(D35+H34&lt;0,0,D35+H34),IF(D34-D35&lt;0,D35-D34,0))</f>
        <v>753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5" t="s">
        <v>367</v>
      </c>
      <c r="B40" s="292" t="s">
        <v>368</v>
      </c>
      <c r="C40" s="51">
        <v>0</v>
      </c>
      <c r="D40" s="51">
        <v>0</v>
      </c>
      <c r="E40" s="125" t="s">
        <v>367</v>
      </c>
      <c r="F40" s="554" t="s">
        <v>369</v>
      </c>
      <c r="G40" s="546">
        <v>1364</v>
      </c>
      <c r="H40" s="546">
        <v>3696</v>
      </c>
    </row>
    <row r="41" spans="1:18" ht="24">
      <c r="A41" s="125" t="s">
        <v>872</v>
      </c>
      <c r="B41" s="289" t="s">
        <v>370</v>
      </c>
      <c r="C41" s="52">
        <v>0</v>
      </c>
      <c r="D41" s="52">
        <v>2943</v>
      </c>
      <c r="E41" s="125" t="s">
        <v>874</v>
      </c>
      <c r="F41" s="554" t="s">
        <v>371</v>
      </c>
      <c r="G41" s="52">
        <f>G39-G40</f>
        <v>402</v>
      </c>
      <c r="H41" s="52"/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6" t="s">
        <v>372</v>
      </c>
      <c r="B42" s="289" t="s">
        <v>373</v>
      </c>
      <c r="C42" s="53">
        <f>C33+C35+C39</f>
        <v>84314</v>
      </c>
      <c r="D42" s="53">
        <f>D33+D35+D39</f>
        <v>106487</v>
      </c>
      <c r="E42" s="126" t="s">
        <v>374</v>
      </c>
      <c r="F42" s="127" t="s">
        <v>375</v>
      </c>
      <c r="G42" s="53">
        <f>G39+G33</f>
        <v>84314</v>
      </c>
      <c r="H42" s="53">
        <f>H39+H33</f>
        <v>106487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1"/>
      <c r="B43" s="420"/>
      <c r="C43" s="421"/>
      <c r="D43" s="421"/>
      <c r="E43" s="422"/>
      <c r="F43" s="556"/>
      <c r="G43" s="421"/>
      <c r="H43" s="421"/>
    </row>
    <row r="44" spans="1:8" ht="12">
      <c r="A44" s="311"/>
      <c r="B44" s="420"/>
      <c r="C44" s="421"/>
      <c r="D44" s="421"/>
      <c r="E44" s="422"/>
      <c r="F44" s="556"/>
      <c r="G44" s="421"/>
      <c r="H44" s="421"/>
    </row>
    <row r="45" spans="1:8" ht="12">
      <c r="A45" s="588" t="s">
        <v>839</v>
      </c>
      <c r="B45" s="588"/>
      <c r="C45" s="588"/>
      <c r="D45" s="588"/>
      <c r="E45" s="588"/>
      <c r="F45" s="556"/>
      <c r="G45" s="421"/>
      <c r="H45" s="421"/>
    </row>
    <row r="46" spans="1:8" ht="12">
      <c r="A46" s="311"/>
      <c r="B46" s="420"/>
      <c r="C46" s="421"/>
      <c r="D46" s="421"/>
      <c r="E46" s="422"/>
      <c r="F46" s="556"/>
      <c r="G46" s="421"/>
      <c r="H46" s="421"/>
    </row>
    <row r="47" spans="1:8" ht="12">
      <c r="A47" s="311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423" t="s">
        <v>889</v>
      </c>
      <c r="C48" s="423" t="s">
        <v>376</v>
      </c>
      <c r="D48" s="583" t="s">
        <v>842</v>
      </c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766</v>
      </c>
      <c r="D50" s="584" t="s">
        <v>843</v>
      </c>
      <c r="E50" s="584"/>
      <c r="F50" s="584"/>
      <c r="G50" s="584"/>
      <c r="H50" s="584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C31" sqref="C31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9" customWidth="1"/>
    <col min="4" max="4" width="21.375" style="539" customWidth="1"/>
    <col min="5" max="5" width="10.125" style="129" customWidth="1"/>
    <col min="6" max="6" width="12.00390625" style="129" customWidth="1"/>
    <col min="7" max="16384" width="9.37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377</v>
      </c>
      <c r="B2" s="317"/>
      <c r="C2" s="318"/>
      <c r="D2" s="318" t="s">
        <v>854</v>
      </c>
      <c r="E2" s="320"/>
      <c r="F2" s="320"/>
    </row>
    <row r="3" spans="1:6" ht="15" customHeight="1">
      <c r="A3" s="464"/>
      <c r="B3" s="464"/>
      <c r="C3" s="465"/>
      <c r="D3" s="465"/>
      <c r="E3" s="321"/>
      <c r="F3" s="321"/>
    </row>
    <row r="4" spans="1:6" ht="15" customHeight="1">
      <c r="A4" s="466" t="s">
        <v>378</v>
      </c>
      <c r="B4" s="466" t="str">
        <f>'справка №1-БАЛАНС'!E3</f>
        <v>ИНДУСТРИАЛЕН ХОЛДИНГ БЪЛГАРИЯ АД</v>
      </c>
      <c r="C4" s="537" t="s">
        <v>2</v>
      </c>
      <c r="D4" s="537">
        <f>'справка №1-БАЛАНС'!H3</f>
        <v>121631219</v>
      </c>
      <c r="E4" s="320"/>
      <c r="F4" s="320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>
        <f>'справка №1-БАЛАНС'!H4</f>
        <v>62</v>
      </c>
    </row>
    <row r="6" spans="1:6" ht="12" customHeight="1">
      <c r="A6" s="467" t="s">
        <v>4</v>
      </c>
      <c r="B6" s="502" t="str">
        <f>'справка №1-БАЛАНС'!E5</f>
        <v> към 30   септември  2012 г.</v>
      </c>
      <c r="C6" s="468"/>
      <c r="D6" s="469" t="s">
        <v>274</v>
      </c>
      <c r="F6" s="322"/>
    </row>
    <row r="7" spans="1:6" ht="33.75" customHeight="1">
      <c r="A7" s="323" t="s">
        <v>379</v>
      </c>
      <c r="B7" s="323" t="s">
        <v>7</v>
      </c>
      <c r="C7" s="324" t="s">
        <v>8</v>
      </c>
      <c r="D7" s="324" t="s">
        <v>867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380</v>
      </c>
      <c r="B9" s="328"/>
      <c r="C9" s="54"/>
      <c r="D9" s="54"/>
      <c r="E9" s="128"/>
      <c r="F9" s="128"/>
    </row>
    <row r="10" spans="1:6" ht="12">
      <c r="A10" s="329" t="s">
        <v>381</v>
      </c>
      <c r="B10" s="330" t="s">
        <v>382</v>
      </c>
      <c r="C10" s="572">
        <v>60651</v>
      </c>
      <c r="D10" s="572">
        <v>67141</v>
      </c>
      <c r="E10" s="128"/>
      <c r="F10" s="128"/>
    </row>
    <row r="11" spans="1:13" ht="12">
      <c r="A11" s="329" t="s">
        <v>383</v>
      </c>
      <c r="B11" s="330" t="s">
        <v>384</v>
      </c>
      <c r="C11" s="572">
        <v>-31641</v>
      </c>
      <c r="D11" s="572">
        <v>-52408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385</v>
      </c>
      <c r="B12" s="330" t="s">
        <v>386</v>
      </c>
      <c r="C12" s="572"/>
      <c r="D12" s="572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387</v>
      </c>
      <c r="B13" s="330" t="s">
        <v>388</v>
      </c>
      <c r="C13" s="572">
        <v>-16989</v>
      </c>
      <c r="D13" s="572">
        <v>-16537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389</v>
      </c>
      <c r="B14" s="330" t="s">
        <v>390</v>
      </c>
      <c r="C14" s="572">
        <v>2901</v>
      </c>
      <c r="D14" s="572">
        <v>3600</v>
      </c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391</v>
      </c>
      <c r="B15" s="330" t="s">
        <v>392</v>
      </c>
      <c r="C15" s="572">
        <v>-981</v>
      </c>
      <c r="D15" s="572">
        <v>-821</v>
      </c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393</v>
      </c>
      <c r="B16" s="330" t="s">
        <v>394</v>
      </c>
      <c r="C16" s="572"/>
      <c r="D16" s="572"/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395</v>
      </c>
      <c r="B17" s="330" t="s">
        <v>396</v>
      </c>
      <c r="C17" s="572"/>
      <c r="D17" s="572">
        <v>-5586</v>
      </c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397</v>
      </c>
      <c r="B18" s="332" t="s">
        <v>398</v>
      </c>
      <c r="C18" s="572">
        <v>-111</v>
      </c>
      <c r="D18" s="572">
        <v>-261</v>
      </c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399</v>
      </c>
      <c r="B19" s="330" t="s">
        <v>400</v>
      </c>
      <c r="C19" s="572">
        <v>-1287</v>
      </c>
      <c r="D19" s="572">
        <v>-1123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401</v>
      </c>
      <c r="B20" s="334" t="s">
        <v>402</v>
      </c>
      <c r="C20" s="54">
        <f>SUM(C10:C19)</f>
        <v>12543</v>
      </c>
      <c r="D20" s="54">
        <f>SUM(D10:D19)</f>
        <v>-5995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403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404</v>
      </c>
      <c r="B22" s="330" t="s">
        <v>405</v>
      </c>
      <c r="C22" s="572">
        <v>-23721</v>
      </c>
      <c r="D22" s="572">
        <v>-48093</v>
      </c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406</v>
      </c>
      <c r="B23" s="330" t="s">
        <v>407</v>
      </c>
      <c r="C23" s="572">
        <v>743</v>
      </c>
      <c r="D23" s="572">
        <v>933</v>
      </c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408</v>
      </c>
      <c r="B24" s="330" t="s">
        <v>881</v>
      </c>
      <c r="C24" s="572">
        <v>-910</v>
      </c>
      <c r="D24" s="572">
        <v>-391</v>
      </c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409</v>
      </c>
      <c r="B25" s="330" t="s">
        <v>882</v>
      </c>
      <c r="C25" s="572">
        <v>933</v>
      </c>
      <c r="D25" s="572">
        <v>3058</v>
      </c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873</v>
      </c>
      <c r="B26" s="330" t="s">
        <v>410</v>
      </c>
      <c r="C26" s="572">
        <v>227</v>
      </c>
      <c r="D26" s="572">
        <v>136</v>
      </c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411</v>
      </c>
      <c r="B27" s="330" t="s">
        <v>412</v>
      </c>
      <c r="C27" s="572"/>
      <c r="D27" s="572">
        <v>-1326</v>
      </c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413</v>
      </c>
      <c r="B28" s="330" t="s">
        <v>414</v>
      </c>
      <c r="C28" s="572">
        <v>15255</v>
      </c>
      <c r="D28" s="572">
        <v>544</v>
      </c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415</v>
      </c>
      <c r="B29" s="330" t="s">
        <v>416</v>
      </c>
      <c r="C29" s="572">
        <v>1098</v>
      </c>
      <c r="D29" s="572">
        <v>99</v>
      </c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883</v>
      </c>
      <c r="B30" s="330" t="s">
        <v>884</v>
      </c>
      <c r="C30" s="572"/>
      <c r="D30" s="572">
        <v>0</v>
      </c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417</v>
      </c>
      <c r="B31" s="330" t="s">
        <v>418</v>
      </c>
      <c r="C31" s="572">
        <v>-3904</v>
      </c>
      <c r="D31" s="572">
        <v>-36</v>
      </c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419</v>
      </c>
      <c r="B32" s="334" t="s">
        <v>420</v>
      </c>
      <c r="C32" s="54">
        <f>SUM(C22:C31)</f>
        <v>-10279</v>
      </c>
      <c r="D32" s="54">
        <f>SUM(D22:D31)</f>
        <v>-45076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421</v>
      </c>
      <c r="B33" s="335"/>
      <c r="C33" s="336"/>
      <c r="D33" s="336"/>
      <c r="E33" s="128"/>
      <c r="F33" s="128"/>
    </row>
    <row r="34" spans="1:6" ht="12">
      <c r="A34" s="329" t="s">
        <v>422</v>
      </c>
      <c r="B34" s="330" t="s">
        <v>423</v>
      </c>
      <c r="C34" s="572">
        <v>0</v>
      </c>
      <c r="D34" s="572">
        <v>9987</v>
      </c>
      <c r="E34" s="128"/>
      <c r="F34" s="128"/>
    </row>
    <row r="35" spans="1:6" ht="12">
      <c r="A35" s="331" t="s">
        <v>424</v>
      </c>
      <c r="B35" s="330" t="s">
        <v>425</v>
      </c>
      <c r="C35" s="572"/>
      <c r="D35" s="572"/>
      <c r="E35" s="128"/>
      <c r="F35" s="128"/>
    </row>
    <row r="36" spans="1:6" ht="12">
      <c r="A36" s="329" t="s">
        <v>426</v>
      </c>
      <c r="B36" s="330" t="s">
        <v>427</v>
      </c>
      <c r="C36" s="572">
        <v>24986</v>
      </c>
      <c r="D36" s="572">
        <v>90998</v>
      </c>
      <c r="E36" s="128"/>
      <c r="F36" s="128"/>
    </row>
    <row r="37" spans="1:6" ht="12">
      <c r="A37" s="329" t="s">
        <v>428</v>
      </c>
      <c r="B37" s="330" t="s">
        <v>429</v>
      </c>
      <c r="C37" s="572">
        <v>-27691</v>
      </c>
      <c r="D37" s="572">
        <v>-44007</v>
      </c>
      <c r="E37" s="128"/>
      <c r="F37" s="128"/>
    </row>
    <row r="38" spans="1:6" ht="12">
      <c r="A38" s="329" t="s">
        <v>430</v>
      </c>
      <c r="B38" s="330" t="s">
        <v>431</v>
      </c>
      <c r="C38" s="572">
        <v>-368</v>
      </c>
      <c r="D38" s="572">
        <v>-501</v>
      </c>
      <c r="E38" s="128"/>
      <c r="F38" s="128"/>
    </row>
    <row r="39" spans="1:6" ht="12">
      <c r="A39" s="329" t="s">
        <v>432</v>
      </c>
      <c r="B39" s="330" t="s">
        <v>433</v>
      </c>
      <c r="C39" s="572">
        <v>-5338</v>
      </c>
      <c r="D39" s="572">
        <v>-4980</v>
      </c>
      <c r="E39" s="128"/>
      <c r="F39" s="128"/>
    </row>
    <row r="40" spans="1:6" ht="12">
      <c r="A40" s="329" t="s">
        <v>434</v>
      </c>
      <c r="B40" s="330" t="s">
        <v>435</v>
      </c>
      <c r="C40" s="572">
        <v>-306</v>
      </c>
      <c r="D40" s="572">
        <v>-311</v>
      </c>
      <c r="E40" s="128"/>
      <c r="F40" s="128"/>
    </row>
    <row r="41" spans="1:8" ht="12">
      <c r="A41" s="329" t="s">
        <v>436</v>
      </c>
      <c r="B41" s="330" t="s">
        <v>437</v>
      </c>
      <c r="C41" s="572">
        <v>-208</v>
      </c>
      <c r="D41" s="572">
        <v>-167</v>
      </c>
      <c r="E41" s="128"/>
      <c r="F41" s="128"/>
      <c r="G41" s="130"/>
      <c r="H41" s="130"/>
    </row>
    <row r="42" spans="1:8" ht="12">
      <c r="A42" s="333" t="s">
        <v>438</v>
      </c>
      <c r="B42" s="334" t="s">
        <v>439</v>
      </c>
      <c r="C42" s="54">
        <f>SUM(C34:C41)</f>
        <v>-8925</v>
      </c>
      <c r="D42" s="54">
        <f>SUM(D34:D41)</f>
        <v>51019</v>
      </c>
      <c r="E42" s="128"/>
      <c r="F42" s="128"/>
      <c r="G42" s="130"/>
      <c r="H42" s="130"/>
    </row>
    <row r="43" spans="1:8" ht="12">
      <c r="A43" s="337" t="s">
        <v>440</v>
      </c>
      <c r="B43" s="334" t="s">
        <v>441</v>
      </c>
      <c r="C43" s="54">
        <f>C20+C32+C42</f>
        <v>-6661</v>
      </c>
      <c r="D43" s="54">
        <f>D20+D32+D42</f>
        <v>-52</v>
      </c>
      <c r="E43" s="128"/>
      <c r="F43" s="128"/>
      <c r="G43" s="130"/>
      <c r="H43" s="130"/>
    </row>
    <row r="44" spans="1:8" ht="12">
      <c r="A44" s="327" t="s">
        <v>442</v>
      </c>
      <c r="B44" s="335" t="s">
        <v>443</v>
      </c>
      <c r="C44" s="572">
        <v>11075</v>
      </c>
      <c r="D44" s="572">
        <v>8906</v>
      </c>
      <c r="E44" s="128"/>
      <c r="F44" s="128"/>
      <c r="G44" s="130"/>
      <c r="H44" s="130"/>
    </row>
    <row r="45" spans="1:8" ht="12">
      <c r="A45" s="327" t="s">
        <v>863</v>
      </c>
      <c r="B45" s="335" t="s">
        <v>444</v>
      </c>
      <c r="C45" s="54">
        <f>C44+C43</f>
        <v>4414</v>
      </c>
      <c r="D45" s="54">
        <f>D43+D44</f>
        <v>8854</v>
      </c>
      <c r="E45" s="128"/>
      <c r="F45" s="128"/>
      <c r="G45" s="130"/>
      <c r="H45" s="130"/>
    </row>
    <row r="46" spans="1:8" ht="12">
      <c r="A46" s="329" t="s">
        <v>445</v>
      </c>
      <c r="B46" s="335" t="s">
        <v>446</v>
      </c>
      <c r="C46" s="572">
        <v>4414</v>
      </c>
      <c r="D46" s="572">
        <v>8854</v>
      </c>
      <c r="E46" s="128"/>
      <c r="F46" s="128"/>
      <c r="G46" s="130"/>
      <c r="H46" s="130"/>
    </row>
    <row r="47" spans="1:8" ht="12">
      <c r="A47" s="329" t="s">
        <v>447</v>
      </c>
      <c r="B47" s="573" t="s">
        <v>448</v>
      </c>
      <c r="C47" s="572">
        <v>0</v>
      </c>
      <c r="D47" s="572">
        <v>0</v>
      </c>
      <c r="G47" s="130"/>
      <c r="H47" s="130"/>
    </row>
    <row r="48" spans="1:8" ht="12">
      <c r="A48" s="128"/>
      <c r="B48" s="574"/>
      <c r="C48" s="338"/>
      <c r="D48" s="338"/>
      <c r="G48" s="130"/>
      <c r="H48" s="130"/>
    </row>
    <row r="49" spans="1:8" ht="12">
      <c r="A49" s="431" t="s">
        <v>890</v>
      </c>
      <c r="B49" s="575" t="s">
        <v>848</v>
      </c>
      <c r="C49" s="316"/>
      <c r="D49" s="433"/>
      <c r="E49" s="339"/>
      <c r="G49" s="130"/>
      <c r="H49" s="130"/>
    </row>
    <row r="50" spans="1:8" ht="12">
      <c r="A50" s="315"/>
      <c r="B50" s="432"/>
      <c r="C50" s="589"/>
      <c r="D50" s="589"/>
      <c r="G50" s="130"/>
      <c r="H50" s="130"/>
    </row>
    <row r="51" spans="1:8" ht="12">
      <c r="A51" s="315"/>
      <c r="B51" s="432" t="s">
        <v>852</v>
      </c>
      <c r="C51" s="316"/>
      <c r="D51" s="316"/>
      <c r="G51" s="130"/>
      <c r="H51" s="130"/>
    </row>
    <row r="52" spans="1:8" ht="12">
      <c r="A52" s="315"/>
      <c r="B52" s="432"/>
      <c r="C52" s="589"/>
      <c r="D52" s="589"/>
      <c r="G52" s="130"/>
      <c r="H52" s="130"/>
    </row>
    <row r="53" spans="1:8" ht="60">
      <c r="A53" s="315" t="s">
        <v>885</v>
      </c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Q25" sqref="Q25"/>
    </sheetView>
  </sheetViews>
  <sheetFormatPr defaultColWidth="9.00390625" defaultRowHeight="12.75"/>
  <cols>
    <col min="1" max="1" width="48.50390625" style="535" customWidth="1"/>
    <col min="2" max="2" width="8.375" style="536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8" customFormat="1" ht="24" customHeight="1">
      <c r="A1" s="590" t="s">
        <v>449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2"/>
      <c r="K3" s="594" t="s">
        <v>2</v>
      </c>
      <c r="L3" s="594"/>
      <c r="M3" s="474">
        <f>'справка №1-БАЛАНС'!H3</f>
        <v>121631219</v>
      </c>
      <c r="N3" s="2"/>
    </row>
    <row r="4" spans="1:15" s="528" customFormat="1" ht="13.5" customHeight="1">
      <c r="A4" s="463" t="s">
        <v>450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3"/>
      <c r="K4" s="595" t="s">
        <v>3</v>
      </c>
      <c r="L4" s="595"/>
      <c r="M4" s="474">
        <f>'справка №1-БАЛАНС'!H4</f>
        <v>62</v>
      </c>
      <c r="N4" s="3"/>
      <c r="O4" s="3"/>
    </row>
    <row r="5" spans="1:14" s="528" customFormat="1" ht="12.75" customHeight="1">
      <c r="A5" s="463" t="s">
        <v>4</v>
      </c>
      <c r="B5" s="596" t="str">
        <f>'справка №1-БАЛАНС'!E5</f>
        <v> към 30   септември  2012 г.</v>
      </c>
      <c r="C5" s="596"/>
      <c r="D5" s="596"/>
      <c r="E5" s="596"/>
      <c r="F5" s="475"/>
      <c r="G5" s="475"/>
      <c r="H5" s="475"/>
      <c r="I5" s="475"/>
      <c r="J5" s="475"/>
      <c r="K5" s="476"/>
      <c r="L5" s="322"/>
      <c r="M5" s="477" t="s">
        <v>5</v>
      </c>
      <c r="N5" s="4"/>
    </row>
    <row r="6" spans="1:14" s="529" customFormat="1" ht="21.75" customHeight="1">
      <c r="A6" s="203"/>
      <c r="B6" s="207"/>
      <c r="C6" s="174"/>
      <c r="D6" s="197" t="s">
        <v>451</v>
      </c>
      <c r="E6" s="6"/>
      <c r="F6" s="6"/>
      <c r="G6" s="6"/>
      <c r="H6" s="6"/>
      <c r="I6" s="6" t="s">
        <v>452</v>
      </c>
      <c r="J6" s="196"/>
      <c r="K6" s="183"/>
      <c r="L6" s="174"/>
      <c r="M6" s="177"/>
      <c r="N6" s="132"/>
    </row>
    <row r="7" spans="1:14" s="529" customFormat="1" ht="72">
      <c r="A7" s="204" t="s">
        <v>453</v>
      </c>
      <c r="B7" s="208" t="s">
        <v>454</v>
      </c>
      <c r="C7" s="175" t="s">
        <v>455</v>
      </c>
      <c r="D7" s="205" t="s">
        <v>456</v>
      </c>
      <c r="E7" s="174" t="s">
        <v>457</v>
      </c>
      <c r="F7" s="6" t="s">
        <v>458</v>
      </c>
      <c r="G7" s="6"/>
      <c r="H7" s="6"/>
      <c r="I7" s="174" t="s">
        <v>876</v>
      </c>
      <c r="J7" s="198"/>
      <c r="K7" s="175" t="s">
        <v>877</v>
      </c>
      <c r="L7" s="175" t="s">
        <v>459</v>
      </c>
      <c r="M7" s="202" t="s">
        <v>460</v>
      </c>
      <c r="N7" s="132"/>
    </row>
    <row r="8" spans="1:14" s="529" customFormat="1" ht="22.5" customHeight="1">
      <c r="A8" s="201"/>
      <c r="B8" s="530"/>
      <c r="C8" s="176"/>
      <c r="D8" s="206"/>
      <c r="E8" s="176"/>
      <c r="F8" s="5" t="s">
        <v>461</v>
      </c>
      <c r="G8" s="5" t="s">
        <v>462</v>
      </c>
      <c r="H8" s="5" t="s">
        <v>463</v>
      </c>
      <c r="I8" s="176"/>
      <c r="J8" s="531"/>
      <c r="K8" s="176"/>
      <c r="L8" s="176"/>
      <c r="M8" s="178"/>
      <c r="N8" s="132"/>
    </row>
    <row r="9" spans="1:14" s="529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29" customFormat="1" ht="12" customHeight="1">
      <c r="A10" s="5" t="s">
        <v>464</v>
      </c>
      <c r="B10" s="17"/>
      <c r="C10" s="55" t="s">
        <v>46</v>
      </c>
      <c r="D10" s="55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465</v>
      </c>
      <c r="L10" s="8" t="s">
        <v>110</v>
      </c>
      <c r="M10" s="9" t="s">
        <v>118</v>
      </c>
      <c r="N10" s="7"/>
    </row>
    <row r="11" spans="1:23" ht="15.75" customHeight="1">
      <c r="A11" s="10" t="s">
        <v>466</v>
      </c>
      <c r="B11" s="17" t="s">
        <v>467</v>
      </c>
      <c r="C11" s="56">
        <f>'справка №1-БАЛАНС'!H17</f>
        <v>67978</v>
      </c>
      <c r="D11" s="56">
        <f>'справка №1-БАЛАНС'!H19</f>
        <v>30604</v>
      </c>
      <c r="E11" s="56">
        <f>'справка №1-БАЛАНС'!H20</f>
        <v>56199</v>
      </c>
      <c r="F11" s="56">
        <v>7090</v>
      </c>
      <c r="G11" s="56">
        <f>'справка №1-БАЛАНС'!H23</f>
        <v>0</v>
      </c>
      <c r="H11" s="58">
        <v>479</v>
      </c>
      <c r="I11" s="56">
        <v>66870</v>
      </c>
      <c r="J11" s="56">
        <v>0</v>
      </c>
      <c r="K11" s="58">
        <v>-685</v>
      </c>
      <c r="L11" s="340">
        <f>SUM(C11:K11)</f>
        <v>228535</v>
      </c>
      <c r="M11" s="56">
        <f>'справка №1-БАЛАНС'!H39</f>
        <v>13673</v>
      </c>
      <c r="N11" s="195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468</v>
      </c>
      <c r="B12" s="17" t="s">
        <v>469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/>
      <c r="J12" s="57">
        <f t="shared" si="0"/>
        <v>0</v>
      </c>
      <c r="K12" s="57">
        <f t="shared" si="0"/>
        <v>0</v>
      </c>
      <c r="L12" s="340">
        <f aca="true" t="shared" si="1" ref="L12:L32">SUM(C12:K12)</f>
        <v>0</v>
      </c>
      <c r="M12" s="57">
        <f t="shared" si="0"/>
        <v>0</v>
      </c>
      <c r="N12" s="131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470</v>
      </c>
      <c r="B13" s="8" t="s">
        <v>471</v>
      </c>
      <c r="C13" s="58"/>
      <c r="D13" s="58"/>
      <c r="E13" s="58"/>
      <c r="F13" s="58"/>
      <c r="G13" s="58"/>
      <c r="H13" s="58"/>
      <c r="I13" s="58">
        <v>0</v>
      </c>
      <c r="J13" s="58"/>
      <c r="K13" s="58"/>
      <c r="L13" s="340">
        <f t="shared" si="1"/>
        <v>0</v>
      </c>
      <c r="M13" s="58">
        <v>0</v>
      </c>
      <c r="N13" s="11"/>
    </row>
    <row r="14" spans="1:14" ht="12" customHeight="1">
      <c r="A14" s="12" t="s">
        <v>472</v>
      </c>
      <c r="B14" s="8" t="s">
        <v>473</v>
      </c>
      <c r="C14" s="58"/>
      <c r="D14" s="58"/>
      <c r="E14" s="58"/>
      <c r="F14" s="58"/>
      <c r="G14" s="58"/>
      <c r="H14" s="58"/>
      <c r="I14" s="58"/>
      <c r="J14" s="58"/>
      <c r="K14" s="58"/>
      <c r="L14" s="340">
        <f t="shared" si="1"/>
        <v>0</v>
      </c>
      <c r="M14" s="58"/>
      <c r="N14" s="11"/>
    </row>
    <row r="15" spans="1:23" ht="12">
      <c r="A15" s="10" t="s">
        <v>474</v>
      </c>
      <c r="B15" s="17" t="s">
        <v>475</v>
      </c>
      <c r="C15" s="59">
        <f>C11+C12</f>
        <v>67978</v>
      </c>
      <c r="D15" s="59">
        <f aca="true" t="shared" si="2" ref="D15:M15">D11+D12</f>
        <v>30604</v>
      </c>
      <c r="E15" s="59">
        <f t="shared" si="2"/>
        <v>56199</v>
      </c>
      <c r="F15" s="59">
        <f t="shared" si="2"/>
        <v>7090</v>
      </c>
      <c r="G15" s="59">
        <f t="shared" si="2"/>
        <v>0</v>
      </c>
      <c r="H15" s="59">
        <f t="shared" si="2"/>
        <v>479</v>
      </c>
      <c r="I15" s="59">
        <f t="shared" si="2"/>
        <v>66870</v>
      </c>
      <c r="J15" s="59">
        <f t="shared" si="2"/>
        <v>0</v>
      </c>
      <c r="K15" s="59">
        <f t="shared" si="2"/>
        <v>-685</v>
      </c>
      <c r="L15" s="340">
        <f t="shared" si="1"/>
        <v>228535</v>
      </c>
      <c r="M15" s="59">
        <f t="shared" si="2"/>
        <v>13673</v>
      </c>
      <c r="N15" s="131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476</v>
      </c>
      <c r="B16" s="21" t="s">
        <v>477</v>
      </c>
      <c r="C16" s="179"/>
      <c r="D16" s="180"/>
      <c r="E16" s="180"/>
      <c r="F16" s="180"/>
      <c r="G16" s="180"/>
      <c r="H16" s="181"/>
      <c r="I16" s="194">
        <v>-402</v>
      </c>
      <c r="J16" s="341">
        <v>0</v>
      </c>
      <c r="K16" s="58"/>
      <c r="L16" s="340">
        <f t="shared" si="1"/>
        <v>-402</v>
      </c>
      <c r="M16" s="58">
        <v>-1364</v>
      </c>
      <c r="N16" s="131"/>
      <c r="O16" s="473"/>
      <c r="P16" s="473"/>
      <c r="Q16" s="473"/>
      <c r="R16" s="473"/>
      <c r="S16" s="473"/>
      <c r="T16" s="473"/>
    </row>
    <row r="17" spans="1:23" ht="12.75" customHeight="1">
      <c r="A17" s="12" t="s">
        <v>478</v>
      </c>
      <c r="B17" s="8" t="s">
        <v>479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707</v>
      </c>
      <c r="G17" s="60">
        <f t="shared" si="3"/>
        <v>0</v>
      </c>
      <c r="H17" s="60">
        <f t="shared" si="3"/>
        <v>0</v>
      </c>
      <c r="I17" s="60">
        <f t="shared" si="3"/>
        <v>-707</v>
      </c>
      <c r="J17" s="60">
        <f>J18+J19</f>
        <v>0</v>
      </c>
      <c r="K17" s="60">
        <f t="shared" si="3"/>
        <v>0</v>
      </c>
      <c r="L17" s="340">
        <f t="shared" si="1"/>
        <v>0</v>
      </c>
      <c r="M17" s="60">
        <f>M18+M19</f>
        <v>-311</v>
      </c>
      <c r="N17" s="131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480</v>
      </c>
      <c r="B18" s="18" t="s">
        <v>481</v>
      </c>
      <c r="C18" s="58"/>
      <c r="D18" s="58">
        <v>0</v>
      </c>
      <c r="E18" s="58">
        <v>0</v>
      </c>
      <c r="F18" s="58"/>
      <c r="G18" s="58"/>
      <c r="H18" s="58"/>
      <c r="I18" s="58">
        <v>0</v>
      </c>
      <c r="J18" s="58">
        <v>0</v>
      </c>
      <c r="K18" s="58"/>
      <c r="L18" s="340">
        <f t="shared" si="1"/>
        <v>0</v>
      </c>
      <c r="M18" s="58">
        <v>-311</v>
      </c>
      <c r="N18" s="11"/>
    </row>
    <row r="19" spans="1:14" ht="12" customHeight="1">
      <c r="A19" s="13" t="s">
        <v>482</v>
      </c>
      <c r="B19" s="18" t="s">
        <v>483</v>
      </c>
      <c r="C19" s="58"/>
      <c r="D19" s="58"/>
      <c r="E19" s="58"/>
      <c r="F19" s="58">
        <v>707</v>
      </c>
      <c r="G19" s="58"/>
      <c r="H19" s="58">
        <v>0</v>
      </c>
      <c r="I19" s="58">
        <v>-707</v>
      </c>
      <c r="J19" s="58">
        <v>0</v>
      </c>
      <c r="K19" s="58"/>
      <c r="L19" s="340">
        <f t="shared" si="1"/>
        <v>0</v>
      </c>
      <c r="M19" s="58">
        <v>0</v>
      </c>
      <c r="N19" s="11"/>
    </row>
    <row r="20" spans="1:14" ht="12.75" customHeight="1">
      <c r="A20" s="12" t="s">
        <v>484</v>
      </c>
      <c r="B20" s="8" t="s">
        <v>485</v>
      </c>
      <c r="C20" s="58"/>
      <c r="D20" s="58"/>
      <c r="E20" s="58"/>
      <c r="F20" s="58">
        <v>0</v>
      </c>
      <c r="G20" s="58"/>
      <c r="H20" s="58">
        <v>0</v>
      </c>
      <c r="I20" s="58">
        <v>0</v>
      </c>
      <c r="J20" s="58">
        <v>0</v>
      </c>
      <c r="K20" s="58"/>
      <c r="L20" s="340">
        <f t="shared" si="1"/>
        <v>0</v>
      </c>
      <c r="M20" s="58"/>
      <c r="N20" s="11"/>
    </row>
    <row r="21" spans="1:23" ht="23.25" customHeight="1">
      <c r="A21" s="12" t="s">
        <v>486</v>
      </c>
      <c r="B21" s="8" t="s">
        <v>487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0">
        <f t="shared" si="1"/>
        <v>0</v>
      </c>
      <c r="M21" s="57">
        <f t="shared" si="4"/>
        <v>0</v>
      </c>
      <c r="N21" s="131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488</v>
      </c>
      <c r="B22" s="8" t="s">
        <v>489</v>
      </c>
      <c r="C22" s="182"/>
      <c r="D22" s="182"/>
      <c r="E22" s="182">
        <v>0</v>
      </c>
      <c r="F22" s="182"/>
      <c r="G22" s="182"/>
      <c r="H22" s="182"/>
      <c r="I22" s="182">
        <v>0</v>
      </c>
      <c r="J22" s="182"/>
      <c r="K22" s="182"/>
      <c r="L22" s="340">
        <f t="shared" si="1"/>
        <v>0</v>
      </c>
      <c r="M22" s="182"/>
      <c r="N22" s="11"/>
    </row>
    <row r="23" spans="1:14" ht="12">
      <c r="A23" s="12" t="s">
        <v>490</v>
      </c>
      <c r="B23" s="8" t="s">
        <v>491</v>
      </c>
      <c r="C23" s="182"/>
      <c r="D23" s="182"/>
      <c r="E23" s="182">
        <v>0</v>
      </c>
      <c r="F23" s="182"/>
      <c r="G23" s="182"/>
      <c r="H23" s="182"/>
      <c r="I23" s="182"/>
      <c r="J23" s="182">
        <v>0</v>
      </c>
      <c r="K23" s="182"/>
      <c r="L23" s="340">
        <f t="shared" si="1"/>
        <v>0</v>
      </c>
      <c r="M23" s="182"/>
      <c r="N23" s="11"/>
    </row>
    <row r="24" spans="1:23" ht="22.5" customHeight="1">
      <c r="A24" s="12" t="s">
        <v>492</v>
      </c>
      <c r="B24" s="8" t="s">
        <v>493</v>
      </c>
      <c r="C24" s="57">
        <f>C25-C26</f>
        <v>0</v>
      </c>
      <c r="D24" s="57">
        <f aca="true" t="shared" si="5" ref="D24:M24">D25-D26</f>
        <v>0</v>
      </c>
      <c r="E24" s="57">
        <f t="shared" si="5"/>
        <v>-1086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1086</v>
      </c>
      <c r="J24" s="57">
        <f t="shared" si="5"/>
        <v>0</v>
      </c>
      <c r="K24" s="57">
        <f t="shared" si="5"/>
        <v>0</v>
      </c>
      <c r="L24" s="340">
        <f t="shared" si="1"/>
        <v>0</v>
      </c>
      <c r="M24" s="57">
        <f t="shared" si="5"/>
        <v>0</v>
      </c>
      <c r="N24" s="131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488</v>
      </c>
      <c r="B25" s="8" t="s">
        <v>494</v>
      </c>
      <c r="C25" s="182"/>
      <c r="D25" s="182"/>
      <c r="E25" s="182">
        <v>0</v>
      </c>
      <c r="F25" s="182"/>
      <c r="G25" s="182"/>
      <c r="H25" s="182"/>
      <c r="I25" s="182">
        <v>1086</v>
      </c>
      <c r="J25" s="182">
        <v>0</v>
      </c>
      <c r="K25" s="182"/>
      <c r="L25" s="340">
        <f t="shared" si="1"/>
        <v>1086</v>
      </c>
      <c r="M25" s="182"/>
      <c r="N25" s="11"/>
    </row>
    <row r="26" spans="1:14" ht="12">
      <c r="A26" s="12" t="s">
        <v>490</v>
      </c>
      <c r="B26" s="8" t="s">
        <v>495</v>
      </c>
      <c r="C26" s="182"/>
      <c r="D26" s="182"/>
      <c r="E26" s="182">
        <v>1086</v>
      </c>
      <c r="F26" s="182"/>
      <c r="G26" s="182"/>
      <c r="H26" s="182"/>
      <c r="I26" s="182">
        <v>0</v>
      </c>
      <c r="J26" s="182">
        <v>0</v>
      </c>
      <c r="K26" s="182"/>
      <c r="L26" s="340">
        <f t="shared" si="1"/>
        <v>1086</v>
      </c>
      <c r="M26" s="182"/>
      <c r="N26" s="11"/>
    </row>
    <row r="27" spans="1:14" ht="12">
      <c r="A27" s="12" t="s">
        <v>496</v>
      </c>
      <c r="B27" s="8" t="s">
        <v>497</v>
      </c>
      <c r="C27" s="58"/>
      <c r="D27" s="58"/>
      <c r="E27" s="58">
        <v>0</v>
      </c>
      <c r="F27" s="58"/>
      <c r="G27" s="58"/>
      <c r="H27" s="58"/>
      <c r="I27" s="58">
        <v>0</v>
      </c>
      <c r="J27" s="58">
        <v>0</v>
      </c>
      <c r="K27" s="58"/>
      <c r="L27" s="340">
        <f t="shared" si="1"/>
        <v>0</v>
      </c>
      <c r="M27" s="58"/>
      <c r="N27" s="11"/>
    </row>
    <row r="28" spans="1:14" ht="12">
      <c r="A28" s="12" t="s">
        <v>498</v>
      </c>
      <c r="B28" s="8" t="s">
        <v>499</v>
      </c>
      <c r="C28" s="58">
        <v>0</v>
      </c>
      <c r="D28" s="58">
        <v>0</v>
      </c>
      <c r="E28" s="58">
        <v>0</v>
      </c>
      <c r="F28" s="58">
        <v>0</v>
      </c>
      <c r="G28" s="58"/>
      <c r="H28" s="58">
        <v>-257</v>
      </c>
      <c r="I28" s="58">
        <f>257+3</f>
        <v>260</v>
      </c>
      <c r="J28" s="58">
        <v>0</v>
      </c>
      <c r="K28" s="58">
        <v>66</v>
      </c>
      <c r="L28" s="340">
        <f t="shared" si="1"/>
        <v>69</v>
      </c>
      <c r="M28" s="58">
        <v>-1</v>
      </c>
      <c r="N28" s="11"/>
    </row>
    <row r="29" spans="1:23" ht="14.25" customHeight="1">
      <c r="A29" s="10" t="s">
        <v>500</v>
      </c>
      <c r="B29" s="17" t="s">
        <v>501</v>
      </c>
      <c r="C29" s="57">
        <f aca="true" t="shared" si="6" ref="C29:K29">C17+C20+C21+C24+C28+C27+C15+C16</f>
        <v>67978</v>
      </c>
      <c r="D29" s="57">
        <f t="shared" si="6"/>
        <v>30604</v>
      </c>
      <c r="E29" s="57">
        <f t="shared" si="6"/>
        <v>55113</v>
      </c>
      <c r="F29" s="57">
        <f t="shared" si="6"/>
        <v>7797</v>
      </c>
      <c r="G29" s="57">
        <f t="shared" si="6"/>
        <v>0</v>
      </c>
      <c r="H29" s="57">
        <f t="shared" si="6"/>
        <v>222</v>
      </c>
      <c r="I29" s="57">
        <f t="shared" si="6"/>
        <v>67107</v>
      </c>
      <c r="J29" s="57">
        <f t="shared" si="6"/>
        <v>0</v>
      </c>
      <c r="K29" s="57">
        <f t="shared" si="6"/>
        <v>-619</v>
      </c>
      <c r="L29" s="340">
        <f t="shared" si="1"/>
        <v>228202</v>
      </c>
      <c r="M29" s="340">
        <f>M15+M16+M17+M28</f>
        <v>11997</v>
      </c>
      <c r="N29" s="195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502</v>
      </c>
      <c r="B30" s="8" t="s">
        <v>503</v>
      </c>
      <c r="C30" s="58"/>
      <c r="D30" s="58"/>
      <c r="E30" s="58"/>
      <c r="F30" s="58"/>
      <c r="G30" s="58"/>
      <c r="H30" s="58"/>
      <c r="I30" s="58">
        <v>0</v>
      </c>
      <c r="J30" s="58"/>
      <c r="K30" s="58"/>
      <c r="L30" s="340">
        <f t="shared" si="1"/>
        <v>0</v>
      </c>
      <c r="M30" s="58"/>
      <c r="N30" s="11"/>
    </row>
    <row r="31" spans="1:14" ht="24" customHeight="1">
      <c r="A31" s="12" t="s">
        <v>504</v>
      </c>
      <c r="B31" s="8" t="s">
        <v>505</v>
      </c>
      <c r="C31" s="58"/>
      <c r="D31" s="58"/>
      <c r="E31" s="58"/>
      <c r="F31" s="58"/>
      <c r="G31" s="58"/>
      <c r="H31" s="58"/>
      <c r="I31" s="58"/>
      <c r="J31" s="58"/>
      <c r="K31" s="58"/>
      <c r="L31" s="340">
        <f t="shared" si="1"/>
        <v>0</v>
      </c>
      <c r="M31" s="58"/>
      <c r="N31" s="11"/>
    </row>
    <row r="32" spans="1:23" ht="23.25" customHeight="1">
      <c r="A32" s="10" t="s">
        <v>506</v>
      </c>
      <c r="B32" s="17" t="s">
        <v>507</v>
      </c>
      <c r="C32" s="57">
        <f aca="true" t="shared" si="7" ref="C32:K32">C29+C30+C31</f>
        <v>67978</v>
      </c>
      <c r="D32" s="57">
        <f t="shared" si="7"/>
        <v>30604</v>
      </c>
      <c r="E32" s="57">
        <f t="shared" si="7"/>
        <v>55113</v>
      </c>
      <c r="F32" s="57">
        <f t="shared" si="7"/>
        <v>7797</v>
      </c>
      <c r="G32" s="57">
        <f t="shared" si="7"/>
        <v>0</v>
      </c>
      <c r="H32" s="57">
        <f t="shared" si="7"/>
        <v>222</v>
      </c>
      <c r="I32" s="57">
        <f t="shared" si="7"/>
        <v>67107</v>
      </c>
      <c r="J32" s="57">
        <f t="shared" si="7"/>
        <v>0</v>
      </c>
      <c r="K32" s="57">
        <f t="shared" si="7"/>
        <v>-619</v>
      </c>
      <c r="L32" s="340">
        <f t="shared" si="1"/>
        <v>228202</v>
      </c>
      <c r="M32" s="57">
        <f>M29+M30+M31</f>
        <v>11997</v>
      </c>
      <c r="N32" s="131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4"/>
      <c r="M33" s="344"/>
      <c r="N33" s="11"/>
    </row>
    <row r="34" spans="1:14" ht="14.25" customHeight="1">
      <c r="A34" s="342"/>
      <c r="B34" s="343"/>
      <c r="C34" s="14"/>
      <c r="D34" s="14"/>
      <c r="E34" s="14"/>
      <c r="F34" s="14"/>
      <c r="G34" s="14"/>
      <c r="H34" s="14"/>
      <c r="I34" s="14"/>
      <c r="J34" s="14"/>
      <c r="K34" s="14">
        <v>0</v>
      </c>
      <c r="L34" s="344"/>
      <c r="M34" s="344"/>
      <c r="N34" s="11"/>
    </row>
    <row r="35" spans="1:14" ht="14.25" customHeight="1">
      <c r="A35" s="593" t="s">
        <v>840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0"/>
      <c r="M35" s="570"/>
      <c r="N35" s="11"/>
    </row>
    <row r="36" spans="1:14" ht="14.25" customHeight="1">
      <c r="A36" s="342"/>
      <c r="B36" s="343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1"/>
      <c r="M36" s="571"/>
      <c r="N36" s="11"/>
    </row>
    <row r="37" spans="1:14" ht="14.25" customHeight="1">
      <c r="A37" s="342"/>
      <c r="B37" s="343"/>
      <c r="C37" s="14"/>
      <c r="D37" s="14"/>
      <c r="E37" s="14"/>
      <c r="F37" s="14"/>
      <c r="G37" s="14"/>
      <c r="H37" s="14"/>
      <c r="I37" s="14"/>
      <c r="J37" s="14"/>
      <c r="K37" s="14"/>
      <c r="L37" s="344"/>
      <c r="M37" s="344"/>
      <c r="N37" s="11"/>
    </row>
    <row r="38" spans="1:14" ht="12">
      <c r="A38" s="450" t="s">
        <v>891</v>
      </c>
      <c r="B38" s="19"/>
      <c r="C38" s="15"/>
      <c r="D38" s="591" t="s">
        <v>846</v>
      </c>
      <c r="E38" s="591"/>
      <c r="F38" s="591"/>
      <c r="G38" s="591"/>
      <c r="H38" s="591"/>
      <c r="I38" s="591"/>
      <c r="J38" s="15" t="s">
        <v>847</v>
      </c>
      <c r="K38" s="15"/>
      <c r="L38" s="591"/>
      <c r="M38" s="591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17" sqref="R17:R18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5"/>
      <c r="B1" s="346" t="s">
        <v>508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600" t="s">
        <v>378</v>
      </c>
      <c r="B2" s="601"/>
      <c r="C2" s="602" t="str">
        <f>'справка №1-БАЛАНС'!E3</f>
        <v>ИНДУСТРИАЛЕН ХОЛДИНГ БЪЛГАРИЯ АД</v>
      </c>
      <c r="D2" s="602"/>
      <c r="E2" s="602"/>
      <c r="F2" s="602"/>
      <c r="G2" s="602"/>
      <c r="H2" s="602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121631219</v>
      </c>
      <c r="P2" s="479"/>
      <c r="Q2" s="479"/>
      <c r="R2" s="522"/>
    </row>
    <row r="3" spans="1:18" ht="15">
      <c r="A3" s="600" t="s">
        <v>4</v>
      </c>
      <c r="B3" s="601"/>
      <c r="C3" s="603" t="str">
        <f>'справка №1-БАЛАНС'!E5</f>
        <v> към 30   септември  2012 г.</v>
      </c>
      <c r="D3" s="603"/>
      <c r="E3" s="603"/>
      <c r="F3" s="481"/>
      <c r="G3" s="481"/>
      <c r="H3" s="481"/>
      <c r="I3" s="481"/>
      <c r="J3" s="481"/>
      <c r="K3" s="481"/>
      <c r="L3" s="481"/>
      <c r="M3" s="608" t="s">
        <v>3</v>
      </c>
      <c r="N3" s="608"/>
      <c r="O3" s="478">
        <f>'справка №1-БАЛАНС'!H4</f>
        <v>62</v>
      </c>
      <c r="P3" s="482"/>
      <c r="Q3" s="482"/>
      <c r="R3" s="523"/>
    </row>
    <row r="4" spans="1:18" ht="12">
      <c r="A4" s="483" t="s">
        <v>509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510</v>
      </c>
    </row>
    <row r="5" spans="1:18" s="98" customFormat="1" ht="30.75" customHeight="1">
      <c r="A5" s="609" t="s">
        <v>453</v>
      </c>
      <c r="B5" s="610"/>
      <c r="C5" s="597" t="s">
        <v>7</v>
      </c>
      <c r="D5" s="353" t="s">
        <v>511</v>
      </c>
      <c r="E5" s="353"/>
      <c r="F5" s="353"/>
      <c r="G5" s="353"/>
      <c r="H5" s="353" t="s">
        <v>512</v>
      </c>
      <c r="I5" s="353"/>
      <c r="J5" s="606" t="s">
        <v>513</v>
      </c>
      <c r="K5" s="353" t="s">
        <v>514</v>
      </c>
      <c r="L5" s="353"/>
      <c r="M5" s="353"/>
      <c r="N5" s="353"/>
      <c r="O5" s="353" t="s">
        <v>512</v>
      </c>
      <c r="P5" s="353"/>
      <c r="Q5" s="606" t="s">
        <v>515</v>
      </c>
      <c r="R5" s="606" t="s">
        <v>516</v>
      </c>
    </row>
    <row r="6" spans="1:18" s="98" customFormat="1" ht="60">
      <c r="A6" s="611"/>
      <c r="B6" s="612"/>
      <c r="C6" s="598"/>
      <c r="D6" s="354" t="s">
        <v>517</v>
      </c>
      <c r="E6" s="354" t="s">
        <v>518</v>
      </c>
      <c r="F6" s="354" t="s">
        <v>519</v>
      </c>
      <c r="G6" s="354" t="s">
        <v>520</v>
      </c>
      <c r="H6" s="354" t="s">
        <v>521</v>
      </c>
      <c r="I6" s="354" t="s">
        <v>522</v>
      </c>
      <c r="J6" s="607"/>
      <c r="K6" s="354" t="s">
        <v>517</v>
      </c>
      <c r="L6" s="354" t="s">
        <v>523</v>
      </c>
      <c r="M6" s="354" t="s">
        <v>524</v>
      </c>
      <c r="N6" s="354" t="s">
        <v>525</v>
      </c>
      <c r="O6" s="354" t="s">
        <v>521</v>
      </c>
      <c r="P6" s="354" t="s">
        <v>522</v>
      </c>
      <c r="Q6" s="607"/>
      <c r="R6" s="607"/>
    </row>
    <row r="7" spans="1:18" s="98" customFormat="1" ht="12">
      <c r="A7" s="356" t="s">
        <v>526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527</v>
      </c>
      <c r="B8" s="359" t="s">
        <v>528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529</v>
      </c>
      <c r="B9" s="362" t="s">
        <v>530</v>
      </c>
      <c r="C9" s="363" t="s">
        <v>531</v>
      </c>
      <c r="D9" s="345">
        <v>78084</v>
      </c>
      <c r="E9" s="186"/>
      <c r="F9" s="186">
        <v>1726</v>
      </c>
      <c r="G9" s="569">
        <f>D9+E9-F9</f>
        <v>76358</v>
      </c>
      <c r="H9" s="63"/>
      <c r="I9" s="63"/>
      <c r="J9" s="72">
        <f>G9+H9-I9</f>
        <v>76358</v>
      </c>
      <c r="K9" s="63">
        <v>0</v>
      </c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7">J9-Q9</f>
        <v>76358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532</v>
      </c>
      <c r="B10" s="362" t="s">
        <v>533</v>
      </c>
      <c r="C10" s="363" t="s">
        <v>534</v>
      </c>
      <c r="D10" s="186">
        <v>29036</v>
      </c>
      <c r="E10" s="186">
        <v>162</v>
      </c>
      <c r="F10" s="186">
        <v>5108</v>
      </c>
      <c r="G10" s="569">
        <f>D10+E10-F10</f>
        <v>24090</v>
      </c>
      <c r="H10" s="63"/>
      <c r="I10" s="63"/>
      <c r="J10" s="72">
        <f aca="true" t="shared" si="2" ref="J10:J39">G10+H10-I10</f>
        <v>24090</v>
      </c>
      <c r="K10" s="63">
        <v>2265</v>
      </c>
      <c r="L10" s="63">
        <v>603</v>
      </c>
      <c r="M10" s="63">
        <v>625</v>
      </c>
      <c r="N10" s="569">
        <f>K10+L10-M10</f>
        <v>2243</v>
      </c>
      <c r="O10" s="63"/>
      <c r="P10" s="63"/>
      <c r="Q10" s="72">
        <f t="shared" si="0"/>
        <v>2243</v>
      </c>
      <c r="R10" s="72">
        <f t="shared" si="1"/>
        <v>21847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535</v>
      </c>
      <c r="B11" s="362" t="s">
        <v>536</v>
      </c>
      <c r="C11" s="363" t="s">
        <v>537</v>
      </c>
      <c r="D11" s="186">
        <v>29488</v>
      </c>
      <c r="E11" s="186">
        <v>431</v>
      </c>
      <c r="F11" s="186">
        <v>1087</v>
      </c>
      <c r="G11" s="72">
        <f aca="true" t="shared" si="3" ref="G11:G39">D11+E11-F11</f>
        <v>28832</v>
      </c>
      <c r="H11" s="63"/>
      <c r="I11" s="63"/>
      <c r="J11" s="72">
        <f t="shared" si="2"/>
        <v>28832</v>
      </c>
      <c r="K11" s="63">
        <v>15646</v>
      </c>
      <c r="L11" s="63">
        <v>1521</v>
      </c>
      <c r="M11" s="63">
        <v>666</v>
      </c>
      <c r="N11" s="569">
        <f aca="true" t="shared" si="4" ref="N11:N17">K11+L11-M11</f>
        <v>16501</v>
      </c>
      <c r="O11" s="63"/>
      <c r="P11" s="63"/>
      <c r="Q11" s="72">
        <f t="shared" si="0"/>
        <v>16501</v>
      </c>
      <c r="R11" s="72">
        <f t="shared" si="1"/>
        <v>12331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538</v>
      </c>
      <c r="B12" s="362" t="s">
        <v>539</v>
      </c>
      <c r="C12" s="363" t="s">
        <v>540</v>
      </c>
      <c r="D12" s="186">
        <v>24279</v>
      </c>
      <c r="E12" s="186">
        <v>308</v>
      </c>
      <c r="F12" s="186">
        <v>237</v>
      </c>
      <c r="G12" s="72">
        <f t="shared" si="3"/>
        <v>24350</v>
      </c>
      <c r="H12" s="63"/>
      <c r="I12" s="63"/>
      <c r="J12" s="72">
        <f t="shared" si="2"/>
        <v>24350</v>
      </c>
      <c r="K12" s="63">
        <v>3248</v>
      </c>
      <c r="L12" s="63">
        <v>530</v>
      </c>
      <c r="M12" s="63">
        <v>94</v>
      </c>
      <c r="N12" s="569">
        <f t="shared" si="4"/>
        <v>3684</v>
      </c>
      <c r="O12" s="63"/>
      <c r="P12" s="63"/>
      <c r="Q12" s="72">
        <f t="shared" si="0"/>
        <v>3684</v>
      </c>
      <c r="R12" s="72">
        <f t="shared" si="1"/>
        <v>20666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541</v>
      </c>
      <c r="B13" s="362" t="s">
        <v>542</v>
      </c>
      <c r="C13" s="363" t="s">
        <v>543</v>
      </c>
      <c r="D13" s="186">
        <v>179898</v>
      </c>
      <c r="E13" s="186">
        <v>98</v>
      </c>
      <c r="F13" s="186">
        <v>504</v>
      </c>
      <c r="G13" s="72">
        <f t="shared" si="3"/>
        <v>179492</v>
      </c>
      <c r="H13" s="63"/>
      <c r="I13" s="63"/>
      <c r="J13" s="72">
        <f t="shared" si="2"/>
        <v>179492</v>
      </c>
      <c r="K13" s="63">
        <v>9795</v>
      </c>
      <c r="L13" s="63">
        <v>4526</v>
      </c>
      <c r="M13" s="63">
        <v>410</v>
      </c>
      <c r="N13" s="569">
        <f t="shared" si="4"/>
        <v>13911</v>
      </c>
      <c r="O13" s="63"/>
      <c r="P13" s="63"/>
      <c r="Q13" s="72">
        <f t="shared" si="0"/>
        <v>13911</v>
      </c>
      <c r="R13" s="72">
        <f t="shared" si="1"/>
        <v>165581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544</v>
      </c>
      <c r="B14" s="362" t="s">
        <v>545</v>
      </c>
      <c r="C14" s="363" t="s">
        <v>546</v>
      </c>
      <c r="D14" s="186">
        <v>1363</v>
      </c>
      <c r="E14" s="186">
        <v>34</v>
      </c>
      <c r="F14" s="186">
        <v>15</v>
      </c>
      <c r="G14" s="72">
        <f t="shared" si="3"/>
        <v>1382</v>
      </c>
      <c r="H14" s="63"/>
      <c r="I14" s="63"/>
      <c r="J14" s="72">
        <f t="shared" si="2"/>
        <v>1382</v>
      </c>
      <c r="K14" s="63">
        <v>759</v>
      </c>
      <c r="L14" s="63">
        <v>101</v>
      </c>
      <c r="M14" s="63">
        <v>15</v>
      </c>
      <c r="N14" s="569">
        <f t="shared" si="4"/>
        <v>845</v>
      </c>
      <c r="O14" s="63"/>
      <c r="P14" s="63"/>
      <c r="Q14" s="72">
        <f t="shared" si="0"/>
        <v>845</v>
      </c>
      <c r="R14" s="72">
        <f t="shared" si="1"/>
        <v>537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6" customFormat="1" ht="36">
      <c r="A15" s="451" t="s">
        <v>836</v>
      </c>
      <c r="B15" s="370" t="s">
        <v>837</v>
      </c>
      <c r="C15" s="452" t="s">
        <v>838</v>
      </c>
      <c r="D15" s="453">
        <v>9913</v>
      </c>
      <c r="E15" s="453">
        <v>35320</v>
      </c>
      <c r="F15" s="453">
        <v>347</v>
      </c>
      <c r="G15" s="72">
        <f t="shared" si="3"/>
        <v>44886</v>
      </c>
      <c r="H15" s="454"/>
      <c r="I15" s="454"/>
      <c r="J15" s="72">
        <f t="shared" si="2"/>
        <v>44886</v>
      </c>
      <c r="K15" s="454">
        <v>0</v>
      </c>
      <c r="L15" s="454"/>
      <c r="M15" s="454"/>
      <c r="N15" s="569">
        <f t="shared" si="4"/>
        <v>0</v>
      </c>
      <c r="O15" s="454"/>
      <c r="P15" s="454"/>
      <c r="Q15" s="72">
        <f t="shared" si="0"/>
        <v>0</v>
      </c>
      <c r="R15" s="72">
        <f t="shared" si="1"/>
        <v>44886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547</v>
      </c>
      <c r="B16" s="190" t="s">
        <v>548</v>
      </c>
      <c r="C16" s="363" t="s">
        <v>549</v>
      </c>
      <c r="D16" s="186">
        <v>1469</v>
      </c>
      <c r="E16" s="186">
        <v>40</v>
      </c>
      <c r="F16" s="186">
        <v>60</v>
      </c>
      <c r="G16" s="72">
        <f t="shared" si="3"/>
        <v>1449</v>
      </c>
      <c r="H16" s="63"/>
      <c r="I16" s="63"/>
      <c r="J16" s="72">
        <f t="shared" si="2"/>
        <v>1449</v>
      </c>
      <c r="K16" s="63">
        <v>726</v>
      </c>
      <c r="L16" s="63">
        <v>75</v>
      </c>
      <c r="M16" s="63">
        <v>48</v>
      </c>
      <c r="N16" s="569">
        <f t="shared" si="4"/>
        <v>753</v>
      </c>
      <c r="O16" s="63"/>
      <c r="P16" s="63"/>
      <c r="Q16" s="72">
        <f aca="true" t="shared" si="5" ref="Q16:Q25">N16+O16-P16</f>
        <v>753</v>
      </c>
      <c r="R16" s="72">
        <f t="shared" si="1"/>
        <v>696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550</v>
      </c>
      <c r="C17" s="365" t="s">
        <v>551</v>
      </c>
      <c r="D17" s="191">
        <f>SUM(D9:D16)</f>
        <v>353530</v>
      </c>
      <c r="E17" s="191">
        <f>SUM(E9:E16)</f>
        <v>36393</v>
      </c>
      <c r="F17" s="191">
        <f>SUM(F9:F16)</f>
        <v>9084</v>
      </c>
      <c r="G17" s="72">
        <f t="shared" si="3"/>
        <v>380839</v>
      </c>
      <c r="H17" s="73">
        <f>SUM(H9:H16)</f>
        <v>0</v>
      </c>
      <c r="I17" s="73">
        <f>SUM(I9:I16)</f>
        <v>0</v>
      </c>
      <c r="J17" s="72">
        <f t="shared" si="2"/>
        <v>380839</v>
      </c>
      <c r="K17" s="73">
        <f>SUM(K9:K16)</f>
        <v>32439</v>
      </c>
      <c r="L17" s="73">
        <f>SUM(L9:L16)</f>
        <v>7356</v>
      </c>
      <c r="M17" s="73">
        <f>SUM(M9:M16)</f>
        <v>1858</v>
      </c>
      <c r="N17" s="569">
        <f t="shared" si="4"/>
        <v>37937</v>
      </c>
      <c r="O17" s="73">
        <f>SUM(O9:O16)</f>
        <v>0</v>
      </c>
      <c r="P17" s="73">
        <f>SUM(P9:P16)</f>
        <v>0</v>
      </c>
      <c r="Q17" s="72">
        <f t="shared" si="5"/>
        <v>37937</v>
      </c>
      <c r="R17" s="72">
        <f t="shared" si="1"/>
        <v>342902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552</v>
      </c>
      <c r="B18" s="367" t="s">
        <v>553</v>
      </c>
      <c r="C18" s="365" t="s">
        <v>554</v>
      </c>
      <c r="D18" s="184">
        <v>35</v>
      </c>
      <c r="E18" s="184"/>
      <c r="F18" s="184"/>
      <c r="G18" s="72">
        <f t="shared" si="3"/>
        <v>35</v>
      </c>
      <c r="H18" s="61">
        <v>0</v>
      </c>
      <c r="I18" s="61">
        <v>0</v>
      </c>
      <c r="J18" s="72">
        <f t="shared" si="2"/>
        <v>35</v>
      </c>
      <c r="K18" s="61">
        <v>6</v>
      </c>
      <c r="L18" s="61"/>
      <c r="M18" s="61">
        <v>0</v>
      </c>
      <c r="N18" s="72">
        <f aca="true" t="shared" si="6" ref="N18:N39">K18+L18-M18</f>
        <v>6</v>
      </c>
      <c r="O18" s="61"/>
      <c r="P18" s="61">
        <v>0</v>
      </c>
      <c r="Q18" s="72">
        <f t="shared" si="5"/>
        <v>6</v>
      </c>
      <c r="R18" s="72">
        <f aca="true" t="shared" si="7" ref="R18:R25">J18-Q18</f>
        <v>29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555</v>
      </c>
      <c r="B19" s="367" t="s">
        <v>556</v>
      </c>
      <c r="C19" s="365" t="s">
        <v>557</v>
      </c>
      <c r="D19" s="184"/>
      <c r="E19" s="184"/>
      <c r="F19" s="184"/>
      <c r="G19" s="72">
        <f t="shared" si="3"/>
        <v>0</v>
      </c>
      <c r="H19" s="61"/>
      <c r="I19" s="61"/>
      <c r="J19" s="72">
        <f t="shared" si="2"/>
        <v>0</v>
      </c>
      <c r="K19" s="61"/>
      <c r="L19" s="61"/>
      <c r="M19" s="61"/>
      <c r="N19" s="72">
        <f t="shared" si="6"/>
        <v>0</v>
      </c>
      <c r="O19" s="61"/>
      <c r="P19" s="61"/>
      <c r="Q19" s="72">
        <f t="shared" si="5"/>
        <v>0</v>
      </c>
      <c r="R19" s="72">
        <f t="shared" si="7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558</v>
      </c>
      <c r="B20" s="359" t="s">
        <v>559</v>
      </c>
      <c r="C20" s="363"/>
      <c r="D20" s="185"/>
      <c r="E20" s="185"/>
      <c r="F20" s="185"/>
      <c r="G20" s="72">
        <f t="shared" si="3"/>
        <v>0</v>
      </c>
      <c r="H20" s="62"/>
      <c r="I20" s="62"/>
      <c r="J20" s="72">
        <f t="shared" si="2"/>
        <v>0</v>
      </c>
      <c r="K20" s="62"/>
      <c r="L20" s="62"/>
      <c r="M20" s="62"/>
      <c r="N20" s="72">
        <f t="shared" si="6"/>
        <v>0</v>
      </c>
      <c r="O20" s="62"/>
      <c r="P20" s="62"/>
      <c r="Q20" s="72">
        <f t="shared" si="5"/>
        <v>0</v>
      </c>
      <c r="R20" s="72">
        <f t="shared" si="7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529</v>
      </c>
      <c r="B21" s="362" t="s">
        <v>560</v>
      </c>
      <c r="C21" s="363" t="s">
        <v>561</v>
      </c>
      <c r="D21" s="186">
        <v>1649</v>
      </c>
      <c r="E21" s="186">
        <v>78</v>
      </c>
      <c r="F21" s="186">
        <v>60</v>
      </c>
      <c r="G21" s="72">
        <f t="shared" si="3"/>
        <v>1667</v>
      </c>
      <c r="H21" s="63"/>
      <c r="I21" s="63"/>
      <c r="J21" s="72">
        <f t="shared" si="2"/>
        <v>1667</v>
      </c>
      <c r="K21" s="63">
        <v>607</v>
      </c>
      <c r="L21" s="63">
        <v>69</v>
      </c>
      <c r="M21" s="63">
        <v>60</v>
      </c>
      <c r="N21" s="72">
        <f t="shared" si="6"/>
        <v>616</v>
      </c>
      <c r="O21" s="63"/>
      <c r="P21" s="63"/>
      <c r="Q21" s="72">
        <f t="shared" si="5"/>
        <v>616</v>
      </c>
      <c r="R21" s="72">
        <f t="shared" si="7"/>
        <v>1051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532</v>
      </c>
      <c r="B22" s="362" t="s">
        <v>562</v>
      </c>
      <c r="C22" s="363" t="s">
        <v>563</v>
      </c>
      <c r="D22" s="186">
        <v>803</v>
      </c>
      <c r="E22" s="186">
        <v>71</v>
      </c>
      <c r="F22" s="186">
        <v>17</v>
      </c>
      <c r="G22" s="72">
        <f t="shared" si="3"/>
        <v>857</v>
      </c>
      <c r="H22" s="63"/>
      <c r="I22" s="63"/>
      <c r="J22" s="72">
        <f t="shared" si="2"/>
        <v>857</v>
      </c>
      <c r="K22" s="63">
        <v>580</v>
      </c>
      <c r="L22" s="63">
        <v>38</v>
      </c>
      <c r="M22" s="63">
        <v>17</v>
      </c>
      <c r="N22" s="72">
        <f t="shared" si="6"/>
        <v>601</v>
      </c>
      <c r="O22" s="63"/>
      <c r="P22" s="63"/>
      <c r="Q22" s="72">
        <f t="shared" si="5"/>
        <v>601</v>
      </c>
      <c r="R22" s="72">
        <f t="shared" si="7"/>
        <v>256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535</v>
      </c>
      <c r="B23" s="370" t="s">
        <v>564</v>
      </c>
      <c r="C23" s="363" t="s">
        <v>565</v>
      </c>
      <c r="D23" s="186">
        <v>118</v>
      </c>
      <c r="E23" s="186"/>
      <c r="F23" s="186">
        <v>33</v>
      </c>
      <c r="G23" s="72">
        <f t="shared" si="3"/>
        <v>85</v>
      </c>
      <c r="H23" s="63"/>
      <c r="I23" s="63"/>
      <c r="J23" s="72">
        <f t="shared" si="2"/>
        <v>85</v>
      </c>
      <c r="K23" s="63">
        <v>118</v>
      </c>
      <c r="L23" s="63"/>
      <c r="M23" s="63">
        <v>33</v>
      </c>
      <c r="N23" s="72">
        <f t="shared" si="6"/>
        <v>85</v>
      </c>
      <c r="O23" s="63"/>
      <c r="P23" s="63"/>
      <c r="Q23" s="72">
        <f t="shared" si="5"/>
        <v>85</v>
      </c>
      <c r="R23" s="72">
        <f t="shared" si="7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538</v>
      </c>
      <c r="B24" s="371" t="s">
        <v>548</v>
      </c>
      <c r="C24" s="363" t="s">
        <v>566</v>
      </c>
      <c r="D24" s="186">
        <v>4740</v>
      </c>
      <c r="E24" s="186">
        <v>57</v>
      </c>
      <c r="F24" s="186">
        <v>39</v>
      </c>
      <c r="G24" s="72">
        <f t="shared" si="3"/>
        <v>4758</v>
      </c>
      <c r="H24" s="63"/>
      <c r="I24" s="63"/>
      <c r="J24" s="72">
        <f t="shared" si="2"/>
        <v>4758</v>
      </c>
      <c r="K24" s="63">
        <v>1348</v>
      </c>
      <c r="L24" s="63">
        <v>251</v>
      </c>
      <c r="M24" s="63">
        <v>36</v>
      </c>
      <c r="N24" s="72">
        <f t="shared" si="6"/>
        <v>1563</v>
      </c>
      <c r="O24" s="63"/>
      <c r="P24" s="63"/>
      <c r="Q24" s="72">
        <f t="shared" si="5"/>
        <v>1563</v>
      </c>
      <c r="R24" s="72">
        <f t="shared" si="7"/>
        <v>3195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820</v>
      </c>
      <c r="C25" s="372" t="s">
        <v>568</v>
      </c>
      <c r="D25" s="187">
        <f>SUM(D21:D24)</f>
        <v>7310</v>
      </c>
      <c r="E25" s="187">
        <f aca="true" t="shared" si="8" ref="E25:P25">SUM(E21:E24)</f>
        <v>206</v>
      </c>
      <c r="F25" s="187">
        <f t="shared" si="8"/>
        <v>149</v>
      </c>
      <c r="G25" s="65">
        <f t="shared" si="3"/>
        <v>7367</v>
      </c>
      <c r="H25" s="64">
        <f t="shared" si="8"/>
        <v>0</v>
      </c>
      <c r="I25" s="64">
        <f t="shared" si="8"/>
        <v>0</v>
      </c>
      <c r="J25" s="65">
        <f t="shared" si="2"/>
        <v>7367</v>
      </c>
      <c r="K25" s="64">
        <f t="shared" si="8"/>
        <v>2653</v>
      </c>
      <c r="L25" s="64">
        <f t="shared" si="8"/>
        <v>358</v>
      </c>
      <c r="M25" s="64">
        <f t="shared" si="8"/>
        <v>146</v>
      </c>
      <c r="N25" s="65">
        <f t="shared" si="6"/>
        <v>2865</v>
      </c>
      <c r="O25" s="64">
        <f t="shared" si="8"/>
        <v>0</v>
      </c>
      <c r="P25" s="64">
        <f t="shared" si="8"/>
        <v>0</v>
      </c>
      <c r="Q25" s="65">
        <f t="shared" si="5"/>
        <v>2865</v>
      </c>
      <c r="R25" s="65">
        <f t="shared" si="7"/>
        <v>4502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569</v>
      </c>
      <c r="B26" s="373" t="s">
        <v>570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529</v>
      </c>
      <c r="B27" s="375" t="s">
        <v>834</v>
      </c>
      <c r="C27" s="376" t="s">
        <v>571</v>
      </c>
      <c r="D27" s="189">
        <f>SUM(D28:D31)</f>
        <v>17842</v>
      </c>
      <c r="E27" s="189">
        <f aca="true" t="shared" si="9" ref="E27:P27">SUM(E28:E31)</f>
        <v>76</v>
      </c>
      <c r="F27" s="189">
        <f t="shared" si="9"/>
        <v>16072</v>
      </c>
      <c r="G27" s="69">
        <f t="shared" si="3"/>
        <v>1846</v>
      </c>
      <c r="H27" s="68">
        <f t="shared" si="9"/>
        <v>0</v>
      </c>
      <c r="I27" s="68">
        <f t="shared" si="9"/>
        <v>0</v>
      </c>
      <c r="J27" s="69">
        <f t="shared" si="2"/>
        <v>1846</v>
      </c>
      <c r="K27" s="68">
        <f t="shared" si="9"/>
        <v>0</v>
      </c>
      <c r="L27" s="68">
        <f t="shared" si="9"/>
        <v>0</v>
      </c>
      <c r="M27" s="68">
        <f t="shared" si="9"/>
        <v>0</v>
      </c>
      <c r="N27" s="69">
        <f t="shared" si="6"/>
        <v>0</v>
      </c>
      <c r="O27" s="68">
        <f t="shared" si="9"/>
        <v>0</v>
      </c>
      <c r="P27" s="68">
        <f t="shared" si="9"/>
        <v>0</v>
      </c>
      <c r="Q27" s="69">
        <f>N27+O27-P27</f>
        <v>0</v>
      </c>
      <c r="R27" s="69">
        <f>J27-Q27</f>
        <v>1846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572</v>
      </c>
      <c r="D28" s="186"/>
      <c r="E28" s="186"/>
      <c r="F28" s="186"/>
      <c r="G28" s="72">
        <f t="shared" si="3"/>
        <v>0</v>
      </c>
      <c r="H28" s="63"/>
      <c r="I28" s="63"/>
      <c r="J28" s="72">
        <f t="shared" si="2"/>
        <v>0</v>
      </c>
      <c r="K28" s="70"/>
      <c r="L28" s="70"/>
      <c r="M28" s="70"/>
      <c r="N28" s="72">
        <f t="shared" si="6"/>
        <v>0</v>
      </c>
      <c r="O28" s="70"/>
      <c r="P28" s="70"/>
      <c r="Q28" s="72">
        <f aca="true" t="shared" si="10" ref="Q28:Q39">N28+O28-P28</f>
        <v>0</v>
      </c>
      <c r="R28" s="72">
        <f aca="true" t="shared" si="11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573</v>
      </c>
      <c r="D29" s="186"/>
      <c r="E29" s="186"/>
      <c r="F29" s="186"/>
      <c r="G29" s="72">
        <f t="shared" si="3"/>
        <v>0</v>
      </c>
      <c r="H29" s="70"/>
      <c r="I29" s="70"/>
      <c r="J29" s="72">
        <f t="shared" si="2"/>
        <v>0</v>
      </c>
      <c r="K29" s="70"/>
      <c r="L29" s="70"/>
      <c r="M29" s="70"/>
      <c r="N29" s="72">
        <f t="shared" si="6"/>
        <v>0</v>
      </c>
      <c r="O29" s="70"/>
      <c r="P29" s="70"/>
      <c r="Q29" s="72">
        <f t="shared" si="10"/>
        <v>0</v>
      </c>
      <c r="R29" s="72">
        <f t="shared" si="11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574</v>
      </c>
      <c r="D30" s="186">
        <v>17837</v>
      </c>
      <c r="E30" s="186">
        <v>76</v>
      </c>
      <c r="F30" s="186">
        <v>16072</v>
      </c>
      <c r="G30" s="72">
        <f t="shared" si="3"/>
        <v>1841</v>
      </c>
      <c r="H30" s="70"/>
      <c r="I30" s="70"/>
      <c r="J30" s="72">
        <f t="shared" si="2"/>
        <v>1841</v>
      </c>
      <c r="K30" s="70"/>
      <c r="L30" s="70"/>
      <c r="M30" s="70"/>
      <c r="N30" s="72">
        <f t="shared" si="6"/>
        <v>0</v>
      </c>
      <c r="O30" s="70"/>
      <c r="P30" s="70"/>
      <c r="Q30" s="72">
        <f t="shared" si="10"/>
        <v>0</v>
      </c>
      <c r="R30" s="72">
        <f t="shared" si="11"/>
        <v>1841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575</v>
      </c>
      <c r="D31" s="186">
        <v>5</v>
      </c>
      <c r="E31" s="186"/>
      <c r="F31" s="186">
        <v>0</v>
      </c>
      <c r="G31" s="72">
        <f t="shared" si="3"/>
        <v>5</v>
      </c>
      <c r="H31" s="70"/>
      <c r="I31" s="70"/>
      <c r="J31" s="72">
        <f t="shared" si="2"/>
        <v>5</v>
      </c>
      <c r="K31" s="70"/>
      <c r="L31" s="70"/>
      <c r="M31" s="70"/>
      <c r="N31" s="72">
        <f t="shared" si="6"/>
        <v>0</v>
      </c>
      <c r="O31" s="70"/>
      <c r="P31" s="70"/>
      <c r="Q31" s="72">
        <f t="shared" si="10"/>
        <v>0</v>
      </c>
      <c r="R31" s="72">
        <f t="shared" si="11"/>
        <v>5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24">
      <c r="A32" s="362" t="s">
        <v>532</v>
      </c>
      <c r="B32" s="375" t="s">
        <v>576</v>
      </c>
      <c r="C32" s="363" t="s">
        <v>577</v>
      </c>
      <c r="D32" s="190">
        <f>SUM(D33:D36)</f>
        <v>0</v>
      </c>
      <c r="E32" s="190">
        <f aca="true" t="shared" si="12" ref="E32:P32">SUM(E33:E36)</f>
        <v>0</v>
      </c>
      <c r="F32" s="190">
        <f t="shared" si="12"/>
        <v>0</v>
      </c>
      <c r="G32" s="72">
        <f t="shared" si="3"/>
        <v>0</v>
      </c>
      <c r="H32" s="71">
        <f t="shared" si="12"/>
        <v>0</v>
      </c>
      <c r="I32" s="71">
        <f t="shared" si="12"/>
        <v>0</v>
      </c>
      <c r="J32" s="72">
        <f t="shared" si="2"/>
        <v>0</v>
      </c>
      <c r="K32" s="71">
        <f t="shared" si="12"/>
        <v>0</v>
      </c>
      <c r="L32" s="71">
        <f t="shared" si="12"/>
        <v>0</v>
      </c>
      <c r="M32" s="71">
        <f t="shared" si="12"/>
        <v>0</v>
      </c>
      <c r="N32" s="72">
        <f t="shared" si="6"/>
        <v>0</v>
      </c>
      <c r="O32" s="71">
        <f t="shared" si="12"/>
        <v>0</v>
      </c>
      <c r="P32" s="71">
        <f t="shared" si="12"/>
        <v>0</v>
      </c>
      <c r="Q32" s="72">
        <f t="shared" si="10"/>
        <v>0</v>
      </c>
      <c r="R32" s="72">
        <f t="shared" si="11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578</v>
      </c>
      <c r="D33" s="186"/>
      <c r="E33" s="186"/>
      <c r="F33" s="186"/>
      <c r="G33" s="72">
        <f t="shared" si="3"/>
        <v>0</v>
      </c>
      <c r="H33" s="70"/>
      <c r="I33" s="70"/>
      <c r="J33" s="72">
        <f t="shared" si="2"/>
        <v>0</v>
      </c>
      <c r="K33" s="70"/>
      <c r="L33" s="70"/>
      <c r="M33" s="70"/>
      <c r="N33" s="72">
        <f t="shared" si="6"/>
        <v>0</v>
      </c>
      <c r="O33" s="70"/>
      <c r="P33" s="70"/>
      <c r="Q33" s="72">
        <f t="shared" si="10"/>
        <v>0</v>
      </c>
      <c r="R33" s="72">
        <f t="shared" si="11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579</v>
      </c>
      <c r="C34" s="363" t="s">
        <v>580</v>
      </c>
      <c r="D34" s="186"/>
      <c r="E34" s="186"/>
      <c r="F34" s="186"/>
      <c r="G34" s="72">
        <f t="shared" si="3"/>
        <v>0</v>
      </c>
      <c r="H34" s="70"/>
      <c r="I34" s="70"/>
      <c r="J34" s="72">
        <f t="shared" si="2"/>
        <v>0</v>
      </c>
      <c r="K34" s="70"/>
      <c r="L34" s="70"/>
      <c r="M34" s="70"/>
      <c r="N34" s="72">
        <f t="shared" si="6"/>
        <v>0</v>
      </c>
      <c r="O34" s="70"/>
      <c r="P34" s="70"/>
      <c r="Q34" s="72">
        <f t="shared" si="10"/>
        <v>0</v>
      </c>
      <c r="R34" s="72">
        <f t="shared" si="11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581</v>
      </c>
      <c r="C35" s="363" t="s">
        <v>582</v>
      </c>
      <c r="D35" s="186"/>
      <c r="E35" s="186"/>
      <c r="F35" s="186"/>
      <c r="G35" s="72">
        <f t="shared" si="3"/>
        <v>0</v>
      </c>
      <c r="H35" s="70"/>
      <c r="I35" s="70"/>
      <c r="J35" s="72">
        <f t="shared" si="2"/>
        <v>0</v>
      </c>
      <c r="K35" s="70"/>
      <c r="L35" s="70"/>
      <c r="M35" s="70"/>
      <c r="N35" s="72">
        <f t="shared" si="6"/>
        <v>0</v>
      </c>
      <c r="O35" s="70"/>
      <c r="P35" s="70"/>
      <c r="Q35" s="72">
        <f t="shared" si="10"/>
        <v>0</v>
      </c>
      <c r="R35" s="72">
        <f t="shared" si="11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583</v>
      </c>
      <c r="C36" s="363" t="s">
        <v>584</v>
      </c>
      <c r="D36" s="186"/>
      <c r="E36" s="186"/>
      <c r="F36" s="186"/>
      <c r="G36" s="72">
        <f t="shared" si="3"/>
        <v>0</v>
      </c>
      <c r="H36" s="70"/>
      <c r="I36" s="70"/>
      <c r="J36" s="72">
        <f t="shared" si="2"/>
        <v>0</v>
      </c>
      <c r="K36" s="70"/>
      <c r="L36" s="70"/>
      <c r="M36" s="70"/>
      <c r="N36" s="72">
        <f t="shared" si="6"/>
        <v>0</v>
      </c>
      <c r="O36" s="70"/>
      <c r="P36" s="70"/>
      <c r="Q36" s="72">
        <f t="shared" si="10"/>
        <v>0</v>
      </c>
      <c r="R36" s="72">
        <f t="shared" si="11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535</v>
      </c>
      <c r="B37" s="377" t="s">
        <v>548</v>
      </c>
      <c r="C37" s="363" t="s">
        <v>585</v>
      </c>
      <c r="D37" s="186"/>
      <c r="E37" s="186">
        <v>0</v>
      </c>
      <c r="F37" s="186"/>
      <c r="G37" s="72">
        <f t="shared" si="3"/>
        <v>0</v>
      </c>
      <c r="H37" s="70"/>
      <c r="I37" s="70"/>
      <c r="J37" s="72">
        <f t="shared" si="2"/>
        <v>0</v>
      </c>
      <c r="K37" s="70"/>
      <c r="L37" s="70"/>
      <c r="M37" s="70"/>
      <c r="N37" s="72">
        <f t="shared" si="6"/>
        <v>0</v>
      </c>
      <c r="O37" s="70"/>
      <c r="P37" s="70"/>
      <c r="Q37" s="72">
        <f t="shared" si="10"/>
        <v>0</v>
      </c>
      <c r="R37" s="72">
        <f t="shared" si="11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835</v>
      </c>
      <c r="C38" s="365" t="s">
        <v>587</v>
      </c>
      <c r="D38" s="191">
        <f>D27+D32+D37</f>
        <v>17842</v>
      </c>
      <c r="E38" s="191">
        <f aca="true" t="shared" si="13" ref="E38:P38">E27+E32+E37</f>
        <v>76</v>
      </c>
      <c r="F38" s="191">
        <f t="shared" si="13"/>
        <v>16072</v>
      </c>
      <c r="G38" s="72">
        <f t="shared" si="3"/>
        <v>1846</v>
      </c>
      <c r="H38" s="73">
        <f t="shared" si="13"/>
        <v>0</v>
      </c>
      <c r="I38" s="73">
        <f t="shared" si="13"/>
        <v>0</v>
      </c>
      <c r="J38" s="72">
        <f t="shared" si="2"/>
        <v>1846</v>
      </c>
      <c r="K38" s="73">
        <f t="shared" si="13"/>
        <v>0</v>
      </c>
      <c r="L38" s="73">
        <f t="shared" si="13"/>
        <v>0</v>
      </c>
      <c r="M38" s="73">
        <f t="shared" si="13"/>
        <v>0</v>
      </c>
      <c r="N38" s="72">
        <f t="shared" si="6"/>
        <v>0</v>
      </c>
      <c r="O38" s="73">
        <f t="shared" si="13"/>
        <v>0</v>
      </c>
      <c r="P38" s="73">
        <f t="shared" si="13"/>
        <v>0</v>
      </c>
      <c r="Q38" s="72">
        <f t="shared" si="10"/>
        <v>0</v>
      </c>
      <c r="R38" s="72">
        <f t="shared" si="11"/>
        <v>1846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588</v>
      </c>
      <c r="B39" s="366" t="s">
        <v>589</v>
      </c>
      <c r="C39" s="365" t="s">
        <v>590</v>
      </c>
      <c r="D39" s="186">
        <v>6212</v>
      </c>
      <c r="E39" s="186">
        <v>0</v>
      </c>
      <c r="F39" s="186">
        <v>0</v>
      </c>
      <c r="G39" s="72">
        <f t="shared" si="3"/>
        <v>6212</v>
      </c>
      <c r="H39" s="70"/>
      <c r="I39" s="70"/>
      <c r="J39" s="72">
        <f t="shared" si="2"/>
        <v>6212</v>
      </c>
      <c r="K39" s="70"/>
      <c r="L39" s="70"/>
      <c r="M39" s="70"/>
      <c r="N39" s="72">
        <f t="shared" si="6"/>
        <v>0</v>
      </c>
      <c r="O39" s="70"/>
      <c r="P39" s="70"/>
      <c r="Q39" s="72">
        <f t="shared" si="10"/>
        <v>0</v>
      </c>
      <c r="R39" s="72">
        <f t="shared" si="11"/>
        <v>6212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591</v>
      </c>
      <c r="C40" s="355" t="s">
        <v>592</v>
      </c>
      <c r="D40" s="434">
        <f>D17+D18+D19+D25+D38+D39</f>
        <v>384929</v>
      </c>
      <c r="E40" s="434">
        <f>E17+E18+E19+E25+E38+E39</f>
        <v>36675</v>
      </c>
      <c r="F40" s="434">
        <f aca="true" t="shared" si="14" ref="F40:R40">F17+F18+F19+F25+F38+F39</f>
        <v>25305</v>
      </c>
      <c r="G40" s="434">
        <f t="shared" si="14"/>
        <v>396299</v>
      </c>
      <c r="H40" s="434">
        <f t="shared" si="14"/>
        <v>0</v>
      </c>
      <c r="I40" s="434">
        <f t="shared" si="14"/>
        <v>0</v>
      </c>
      <c r="J40" s="434">
        <f t="shared" si="14"/>
        <v>396299</v>
      </c>
      <c r="K40" s="434">
        <f t="shared" si="14"/>
        <v>35098</v>
      </c>
      <c r="L40" s="434">
        <f t="shared" si="14"/>
        <v>7714</v>
      </c>
      <c r="M40" s="434">
        <f t="shared" si="14"/>
        <v>2004</v>
      </c>
      <c r="N40" s="434">
        <f t="shared" si="14"/>
        <v>40808</v>
      </c>
      <c r="O40" s="434">
        <f t="shared" si="14"/>
        <v>0</v>
      </c>
      <c r="P40" s="434">
        <f t="shared" si="14"/>
        <v>0</v>
      </c>
      <c r="Q40" s="434">
        <f t="shared" si="14"/>
        <v>40808</v>
      </c>
      <c r="R40" s="434">
        <f t="shared" si="14"/>
        <v>355491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593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 t="s">
        <v>865</v>
      </c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892</v>
      </c>
      <c r="C44" s="350"/>
      <c r="D44" s="351"/>
      <c r="E44" s="351"/>
      <c r="F44" s="351"/>
      <c r="G44" s="347"/>
      <c r="H44" s="352" t="s">
        <v>844</v>
      </c>
      <c r="I44" s="352"/>
      <c r="J44" s="352"/>
      <c r="K44" s="599"/>
      <c r="L44" s="599"/>
      <c r="M44" s="599"/>
      <c r="N44" s="599"/>
      <c r="O44" s="604" t="s">
        <v>845</v>
      </c>
      <c r="P44" s="605"/>
      <c r="Q44" s="605"/>
      <c r="R44" s="605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  <oddFooter>&amp;L&amp;Z&amp;F&amp;F&amp;A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4">
      <selection activeCell="AE88" sqref="AE88"/>
    </sheetView>
  </sheetViews>
  <sheetFormatPr defaultColWidth="10.625" defaultRowHeight="12.75"/>
  <cols>
    <col min="1" max="1" width="39.125" style="22" customWidth="1"/>
    <col min="2" max="2" width="10.50390625" style="100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594</v>
      </c>
      <c r="B1" s="616"/>
      <c r="C1" s="616"/>
      <c r="D1" s="616"/>
      <c r="E1" s="616"/>
      <c r="F1" s="134"/>
    </row>
    <row r="2" spans="1:6" ht="12">
      <c r="A2" s="486"/>
      <c r="B2" s="487"/>
      <c r="C2" s="488"/>
      <c r="D2" s="105"/>
      <c r="E2" s="521"/>
      <c r="F2" s="97"/>
    </row>
    <row r="3" spans="1:15" ht="13.5" customHeight="1">
      <c r="A3" s="489" t="s">
        <v>378</v>
      </c>
      <c r="B3" s="619" t="str">
        <f>'справка №1-БАЛАНС'!E3</f>
        <v>ИНДУСТРИАЛЕН ХОЛДИНГ БЪЛГАРИЯ АД</v>
      </c>
      <c r="C3" s="620"/>
      <c r="D3" s="522" t="s">
        <v>2</v>
      </c>
      <c r="E3" s="105">
        <f>'справка №1-БАЛАНС'!H3</f>
        <v>121631219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7" t="str">
        <f>'справка №1-БАЛАНС'!E5</f>
        <v> към 30   септември  2012 г.</v>
      </c>
      <c r="C4" s="618"/>
      <c r="D4" s="523" t="s">
        <v>3</v>
      </c>
      <c r="E4" s="105">
        <f>'справка №1-БАЛАНС'!H4</f>
        <v>62</v>
      </c>
      <c r="F4" s="411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1" t="s">
        <v>595</v>
      </c>
      <c r="B5" s="492"/>
      <c r="C5" s="493"/>
      <c r="D5" s="105"/>
      <c r="E5" s="494" t="s">
        <v>596</v>
      </c>
    </row>
    <row r="6" spans="1:14" s="98" customFormat="1" ht="24">
      <c r="A6" s="385" t="s">
        <v>453</v>
      </c>
      <c r="B6" s="386" t="s">
        <v>7</v>
      </c>
      <c r="C6" s="387" t="s">
        <v>597</v>
      </c>
      <c r="D6" s="135" t="s">
        <v>598</v>
      </c>
      <c r="E6" s="135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599</v>
      </c>
      <c r="E7" s="122" t="s">
        <v>600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601</v>
      </c>
      <c r="B9" s="390" t="s">
        <v>602</v>
      </c>
      <c r="C9" s="106"/>
      <c r="D9" s="106"/>
      <c r="E9" s="118">
        <f>C9-D9</f>
        <v>0</v>
      </c>
      <c r="F9" s="104"/>
    </row>
    <row r="10" spans="1:6" ht="24">
      <c r="A10" s="389" t="s">
        <v>603</v>
      </c>
      <c r="B10" s="391"/>
      <c r="C10" s="102"/>
      <c r="D10" s="102"/>
      <c r="E10" s="118"/>
      <c r="F10" s="104"/>
    </row>
    <row r="11" spans="1:15" ht="24">
      <c r="A11" s="392" t="s">
        <v>604</v>
      </c>
      <c r="B11" s="393" t="s">
        <v>605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606</v>
      </c>
      <c r="B12" s="393" t="s">
        <v>607</v>
      </c>
      <c r="C12" s="106">
        <v>0</v>
      </c>
      <c r="D12" s="106"/>
      <c r="E12" s="118">
        <f aca="true" t="shared" si="0" ref="E12:E42">C12-D12</f>
        <v>0</v>
      </c>
      <c r="F12" s="104"/>
    </row>
    <row r="13" spans="1:6" ht="12">
      <c r="A13" s="392" t="s">
        <v>608</v>
      </c>
      <c r="B13" s="393" t="s">
        <v>609</v>
      </c>
      <c r="C13" s="106"/>
      <c r="D13" s="106"/>
      <c r="E13" s="118">
        <f t="shared" si="0"/>
        <v>0</v>
      </c>
      <c r="F13" s="104"/>
    </row>
    <row r="14" spans="1:6" ht="12">
      <c r="A14" s="392" t="s">
        <v>610</v>
      </c>
      <c r="B14" s="393" t="s">
        <v>611</v>
      </c>
      <c r="C14" s="106">
        <v>0</v>
      </c>
      <c r="D14" s="106"/>
      <c r="E14" s="118">
        <f t="shared" si="0"/>
        <v>0</v>
      </c>
      <c r="F14" s="104"/>
    </row>
    <row r="15" spans="1:6" ht="24">
      <c r="A15" s="392" t="s">
        <v>612</v>
      </c>
      <c r="B15" s="393" t="s">
        <v>613</v>
      </c>
      <c r="C15" s="106"/>
      <c r="D15" s="106"/>
      <c r="E15" s="118">
        <f t="shared" si="0"/>
        <v>0</v>
      </c>
      <c r="F15" s="104"/>
    </row>
    <row r="16" spans="1:15" ht="12">
      <c r="A16" s="392" t="s">
        <v>614</v>
      </c>
      <c r="B16" s="393" t="s">
        <v>615</v>
      </c>
      <c r="C16" s="117">
        <f>+C17+C18</f>
        <v>4645</v>
      </c>
      <c r="D16" s="117">
        <f>+D17+D18</f>
        <v>0</v>
      </c>
      <c r="E16" s="118">
        <f t="shared" si="0"/>
        <v>4645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616</v>
      </c>
      <c r="B17" s="393" t="s">
        <v>617</v>
      </c>
      <c r="C17" s="106"/>
      <c r="D17" s="106"/>
      <c r="E17" s="118">
        <f t="shared" si="0"/>
        <v>0</v>
      </c>
      <c r="F17" s="104"/>
    </row>
    <row r="18" spans="1:6" ht="12">
      <c r="A18" s="392" t="s">
        <v>610</v>
      </c>
      <c r="B18" s="393" t="s">
        <v>618</v>
      </c>
      <c r="C18" s="106">
        <v>4645</v>
      </c>
      <c r="D18" s="106"/>
      <c r="E18" s="118">
        <f t="shared" si="0"/>
        <v>4645</v>
      </c>
      <c r="F18" s="104"/>
    </row>
    <row r="19" spans="1:15" ht="12">
      <c r="A19" s="394" t="s">
        <v>619</v>
      </c>
      <c r="B19" s="390" t="s">
        <v>620</v>
      </c>
      <c r="C19" s="102">
        <f>C11+C15+C16</f>
        <v>4645</v>
      </c>
      <c r="D19" s="102">
        <f>D11+D15+D16</f>
        <v>0</v>
      </c>
      <c r="E19" s="116">
        <f>E11+E15+E16</f>
        <v>4645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621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622</v>
      </c>
      <c r="B21" s="390" t="s">
        <v>623</v>
      </c>
      <c r="C21" s="106">
        <v>0</v>
      </c>
      <c r="D21" s="106"/>
      <c r="E21" s="118">
        <f t="shared" si="0"/>
        <v>0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24">
      <c r="A23" s="389" t="s">
        <v>624</v>
      </c>
      <c r="B23" s="395"/>
      <c r="C23" s="117"/>
      <c r="D23" s="102"/>
      <c r="E23" s="118"/>
      <c r="F23" s="104"/>
    </row>
    <row r="24" spans="1:15" ht="24">
      <c r="A24" s="392" t="s">
        <v>625</v>
      </c>
      <c r="B24" s="393" t="s">
        <v>626</v>
      </c>
      <c r="C24" s="117">
        <f>SUM(C25:C27)</f>
        <v>1</v>
      </c>
      <c r="D24" s="117">
        <f>SUM(D25:D27)</f>
        <v>1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627</v>
      </c>
      <c r="B25" s="393" t="s">
        <v>628</v>
      </c>
      <c r="C25" s="106">
        <v>0</v>
      </c>
      <c r="D25" s="106">
        <f>C25</f>
        <v>0</v>
      </c>
      <c r="E25" s="118">
        <f t="shared" si="0"/>
        <v>0</v>
      </c>
      <c r="F25" s="104"/>
    </row>
    <row r="26" spans="1:6" ht="12">
      <c r="A26" s="392" t="s">
        <v>629</v>
      </c>
      <c r="B26" s="393" t="s">
        <v>630</v>
      </c>
      <c r="C26" s="106">
        <v>0</v>
      </c>
      <c r="D26" s="106">
        <v>0</v>
      </c>
      <c r="E26" s="118">
        <f t="shared" si="0"/>
        <v>0</v>
      </c>
      <c r="F26" s="104"/>
    </row>
    <row r="27" spans="1:6" ht="12">
      <c r="A27" s="392" t="s">
        <v>631</v>
      </c>
      <c r="B27" s="393" t="s">
        <v>632</v>
      </c>
      <c r="C27" s="106">
        <v>1</v>
      </c>
      <c r="D27" s="106">
        <f>C27</f>
        <v>1</v>
      </c>
      <c r="E27" s="118">
        <f t="shared" si="0"/>
        <v>0</v>
      </c>
      <c r="F27" s="104"/>
    </row>
    <row r="28" spans="1:6" ht="12">
      <c r="A28" s="392" t="s">
        <v>633</v>
      </c>
      <c r="B28" s="393" t="s">
        <v>634</v>
      </c>
      <c r="C28" s="106">
        <v>8267</v>
      </c>
      <c r="D28" s="106">
        <f>C28</f>
        <v>8267</v>
      </c>
      <c r="E28" s="118">
        <f t="shared" si="0"/>
        <v>0</v>
      </c>
      <c r="F28" s="104"/>
    </row>
    <row r="29" spans="1:6" ht="12">
      <c r="A29" s="392" t="s">
        <v>635</v>
      </c>
      <c r="B29" s="393" t="s">
        <v>636</v>
      </c>
      <c r="C29" s="106">
        <v>343</v>
      </c>
      <c r="D29" s="106">
        <f>C29</f>
        <v>343</v>
      </c>
      <c r="E29" s="118">
        <f t="shared" si="0"/>
        <v>0</v>
      </c>
      <c r="F29" s="104"/>
    </row>
    <row r="30" spans="1:6" ht="24">
      <c r="A30" s="392" t="s">
        <v>637</v>
      </c>
      <c r="B30" s="393" t="s">
        <v>638</v>
      </c>
      <c r="C30" s="106">
        <v>7089</v>
      </c>
      <c r="D30" s="106">
        <f>C30</f>
        <v>7089</v>
      </c>
      <c r="E30" s="118">
        <f t="shared" si="0"/>
        <v>0</v>
      </c>
      <c r="F30" s="104"/>
    </row>
    <row r="31" spans="1:6" ht="12">
      <c r="A31" s="392" t="s">
        <v>639</v>
      </c>
      <c r="B31" s="393" t="s">
        <v>640</v>
      </c>
      <c r="C31" s="106">
        <v>18</v>
      </c>
      <c r="D31" s="106">
        <f>C31</f>
        <v>18</v>
      </c>
      <c r="E31" s="118">
        <f t="shared" si="0"/>
        <v>0</v>
      </c>
      <c r="F31" s="104"/>
    </row>
    <row r="32" spans="1:6" ht="12">
      <c r="A32" s="392" t="s">
        <v>641</v>
      </c>
      <c r="B32" s="393" t="s">
        <v>642</v>
      </c>
      <c r="C32" s="106"/>
      <c r="D32" s="106"/>
      <c r="E32" s="118">
        <f t="shared" si="0"/>
        <v>0</v>
      </c>
      <c r="F32" s="104"/>
    </row>
    <row r="33" spans="1:15" ht="12">
      <c r="A33" s="392" t="s">
        <v>643</v>
      </c>
      <c r="B33" s="393" t="s">
        <v>644</v>
      </c>
      <c r="C33" s="103">
        <f>SUM(C34:C37)</f>
        <v>1053</v>
      </c>
      <c r="D33" s="103">
        <f>SUM(D34:D37)</f>
        <v>1053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645</v>
      </c>
      <c r="B34" s="393" t="s">
        <v>646</v>
      </c>
      <c r="C34" s="106">
        <v>289</v>
      </c>
      <c r="D34" s="106">
        <f>C34</f>
        <v>289</v>
      </c>
      <c r="E34" s="118">
        <f t="shared" si="0"/>
        <v>0</v>
      </c>
      <c r="F34" s="104"/>
    </row>
    <row r="35" spans="1:6" ht="12">
      <c r="A35" s="392" t="s">
        <v>647</v>
      </c>
      <c r="B35" s="393" t="s">
        <v>648</v>
      </c>
      <c r="C35" s="106">
        <v>747</v>
      </c>
      <c r="D35" s="106">
        <f>C35</f>
        <v>747</v>
      </c>
      <c r="E35" s="118">
        <f t="shared" si="0"/>
        <v>0</v>
      </c>
      <c r="F35" s="104"/>
    </row>
    <row r="36" spans="1:6" ht="12">
      <c r="A36" s="392" t="s">
        <v>649</v>
      </c>
      <c r="B36" s="393" t="s">
        <v>650</v>
      </c>
      <c r="C36" s="106"/>
      <c r="D36" s="106"/>
      <c r="E36" s="118">
        <f t="shared" si="0"/>
        <v>0</v>
      </c>
      <c r="F36" s="104"/>
    </row>
    <row r="37" spans="1:6" ht="12">
      <c r="A37" s="392" t="s">
        <v>651</v>
      </c>
      <c r="B37" s="393" t="s">
        <v>652</v>
      </c>
      <c r="C37" s="106">
        <v>17</v>
      </c>
      <c r="D37" s="106">
        <v>17</v>
      </c>
      <c r="E37" s="118">
        <f t="shared" si="0"/>
        <v>0</v>
      </c>
      <c r="F37" s="104"/>
    </row>
    <row r="38" spans="1:15" ht="12">
      <c r="A38" s="392" t="s">
        <v>653</v>
      </c>
      <c r="B38" s="393" t="s">
        <v>654</v>
      </c>
      <c r="C38" s="117">
        <f>SUM(C39:C42)</f>
        <v>1653</v>
      </c>
      <c r="D38" s="103">
        <f>SUM(D39:D42)</f>
        <v>1653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655</v>
      </c>
      <c r="B39" s="393" t="s">
        <v>656</v>
      </c>
      <c r="C39" s="106"/>
      <c r="D39" s="106"/>
      <c r="E39" s="118">
        <f t="shared" si="0"/>
        <v>0</v>
      </c>
      <c r="F39" s="104"/>
    </row>
    <row r="40" spans="1:6" ht="12">
      <c r="A40" s="392" t="s">
        <v>657</v>
      </c>
      <c r="B40" s="393" t="s">
        <v>658</v>
      </c>
      <c r="C40" s="106"/>
      <c r="D40" s="106"/>
      <c r="E40" s="118">
        <f t="shared" si="0"/>
        <v>0</v>
      </c>
      <c r="F40" s="104"/>
    </row>
    <row r="41" spans="1:6" ht="12">
      <c r="A41" s="392" t="s">
        <v>659</v>
      </c>
      <c r="B41" s="393" t="s">
        <v>660</v>
      </c>
      <c r="C41" s="106"/>
      <c r="D41" s="106"/>
      <c r="E41" s="118">
        <f t="shared" si="0"/>
        <v>0</v>
      </c>
      <c r="F41" s="104"/>
    </row>
    <row r="42" spans="1:6" ht="12">
      <c r="A42" s="392" t="s">
        <v>661</v>
      </c>
      <c r="B42" s="393" t="s">
        <v>662</v>
      </c>
      <c r="C42" s="106">
        <v>1653</v>
      </c>
      <c r="D42" s="106">
        <f>C42</f>
        <v>1653</v>
      </c>
      <c r="E42" s="118">
        <f t="shared" si="0"/>
        <v>0</v>
      </c>
      <c r="F42" s="104"/>
    </row>
    <row r="43" spans="1:15" ht="12">
      <c r="A43" s="394" t="s">
        <v>663</v>
      </c>
      <c r="B43" s="390" t="s">
        <v>664</v>
      </c>
      <c r="C43" s="102">
        <f>C24+C28+C29+C31+C30+C32+C33+C38</f>
        <v>18424</v>
      </c>
      <c r="D43" s="102">
        <f>D24+D28+D29+D31+D30+D32+D33+D38</f>
        <v>18424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665</v>
      </c>
      <c r="B44" s="391" t="s">
        <v>666</v>
      </c>
      <c r="C44" s="101">
        <f>C43+C21+C19+C9</f>
        <v>23069</v>
      </c>
      <c r="D44" s="101">
        <f>D43+D21+D19+D9</f>
        <v>18424</v>
      </c>
      <c r="E44" s="116">
        <f>E43+E21+E19+E9</f>
        <v>4645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667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453</v>
      </c>
      <c r="B48" s="386" t="s">
        <v>7</v>
      </c>
      <c r="C48" s="400" t="s">
        <v>668</v>
      </c>
      <c r="D48" s="135" t="s">
        <v>669</v>
      </c>
      <c r="E48" s="135"/>
      <c r="F48" s="135" t="s">
        <v>670</v>
      </c>
    </row>
    <row r="49" spans="1:6" s="98" customFormat="1" ht="12">
      <c r="A49" s="385"/>
      <c r="B49" s="388"/>
      <c r="C49" s="400"/>
      <c r="D49" s="389" t="s">
        <v>599</v>
      </c>
      <c r="E49" s="389" t="s">
        <v>600</v>
      </c>
      <c r="F49" s="135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24">
      <c r="A51" s="389" t="s">
        <v>671</v>
      </c>
      <c r="B51" s="395"/>
      <c r="C51" s="101"/>
      <c r="D51" s="101"/>
      <c r="E51" s="101"/>
      <c r="F51" s="401"/>
    </row>
    <row r="52" spans="1:16" ht="24">
      <c r="A52" s="392" t="s">
        <v>672</v>
      </c>
      <c r="B52" s="393" t="s">
        <v>673</v>
      </c>
      <c r="C52" s="101">
        <f>SUM(C53:C55)</f>
        <v>3596</v>
      </c>
      <c r="D52" s="101">
        <f>SUM(D53:D55)</f>
        <v>0</v>
      </c>
      <c r="E52" s="117">
        <f>C52-D52</f>
        <v>3596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674</v>
      </c>
      <c r="B53" s="393" t="s">
        <v>675</v>
      </c>
      <c r="C53" s="106">
        <v>3596</v>
      </c>
      <c r="D53" s="106"/>
      <c r="E53" s="117">
        <f>C53-D53</f>
        <v>3596</v>
      </c>
      <c r="F53" s="106"/>
    </row>
    <row r="54" spans="1:6" ht="12">
      <c r="A54" s="392" t="s">
        <v>676</v>
      </c>
      <c r="B54" s="393" t="s">
        <v>677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2" t="s">
        <v>661</v>
      </c>
      <c r="B55" s="393" t="s">
        <v>678</v>
      </c>
      <c r="C55" s="106">
        <v>0</v>
      </c>
      <c r="D55" s="106"/>
      <c r="E55" s="117">
        <f t="shared" si="1"/>
        <v>0</v>
      </c>
      <c r="F55" s="106"/>
    </row>
    <row r="56" spans="1:16" ht="36">
      <c r="A56" s="392" t="s">
        <v>679</v>
      </c>
      <c r="B56" s="393" t="s">
        <v>680</v>
      </c>
      <c r="C56" s="101">
        <f>C57+C59</f>
        <v>49360</v>
      </c>
      <c r="D56" s="101">
        <f>D57+D59</f>
        <v>0</v>
      </c>
      <c r="E56" s="117">
        <f t="shared" si="1"/>
        <v>49360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681</v>
      </c>
      <c r="B57" s="393" t="s">
        <v>682</v>
      </c>
      <c r="C57" s="106">
        <v>49360</v>
      </c>
      <c r="D57" s="106"/>
      <c r="E57" s="117">
        <f t="shared" si="1"/>
        <v>49360</v>
      </c>
      <c r="F57" s="106"/>
    </row>
    <row r="58" spans="1:6" ht="12">
      <c r="A58" s="402" t="s">
        <v>683</v>
      </c>
      <c r="B58" s="393" t="s">
        <v>684</v>
      </c>
      <c r="C58" s="107"/>
      <c r="D58" s="107"/>
      <c r="E58" s="117">
        <f t="shared" si="1"/>
        <v>0</v>
      </c>
      <c r="F58" s="107"/>
    </row>
    <row r="59" spans="1:6" ht="24">
      <c r="A59" s="402" t="s">
        <v>685</v>
      </c>
      <c r="B59" s="393" t="s">
        <v>686</v>
      </c>
      <c r="C59" s="106">
        <v>0</v>
      </c>
      <c r="D59" s="106"/>
      <c r="E59" s="117">
        <f t="shared" si="1"/>
        <v>0</v>
      </c>
      <c r="F59" s="106"/>
    </row>
    <row r="60" spans="1:6" ht="12">
      <c r="A60" s="402" t="s">
        <v>683</v>
      </c>
      <c r="B60" s="393" t="s">
        <v>687</v>
      </c>
      <c r="C60" s="107"/>
      <c r="D60" s="107"/>
      <c r="E60" s="117">
        <f t="shared" si="1"/>
        <v>0</v>
      </c>
      <c r="F60" s="107"/>
    </row>
    <row r="61" spans="1:6" ht="12">
      <c r="A61" s="392" t="s">
        <v>137</v>
      </c>
      <c r="B61" s="393" t="s">
        <v>688</v>
      </c>
      <c r="C61" s="106"/>
      <c r="D61" s="106"/>
      <c r="E61" s="117">
        <f t="shared" si="1"/>
        <v>0</v>
      </c>
      <c r="F61" s="108"/>
    </row>
    <row r="62" spans="1:6" ht="24">
      <c r="A62" s="392" t="s">
        <v>140</v>
      </c>
      <c r="B62" s="393" t="s">
        <v>689</v>
      </c>
      <c r="C62" s="106"/>
      <c r="D62" s="106"/>
      <c r="E62" s="117">
        <f t="shared" si="1"/>
        <v>0</v>
      </c>
      <c r="F62" s="108"/>
    </row>
    <row r="63" spans="1:6" ht="12">
      <c r="A63" s="392" t="s">
        <v>690</v>
      </c>
      <c r="B63" s="393" t="s">
        <v>691</v>
      </c>
      <c r="C63" s="106">
        <v>21587</v>
      </c>
      <c r="D63" s="106"/>
      <c r="E63" s="117">
        <f t="shared" si="1"/>
        <v>21587</v>
      </c>
      <c r="F63" s="108"/>
    </row>
    <row r="64" spans="1:6" ht="12">
      <c r="A64" s="392" t="s">
        <v>692</v>
      </c>
      <c r="B64" s="393" t="s">
        <v>693</v>
      </c>
      <c r="C64" s="106">
        <v>1284</v>
      </c>
      <c r="D64" s="106"/>
      <c r="E64" s="117">
        <f t="shared" si="1"/>
        <v>1284</v>
      </c>
      <c r="F64" s="108"/>
    </row>
    <row r="65" spans="1:6" ht="12">
      <c r="A65" s="392" t="s">
        <v>694</v>
      </c>
      <c r="B65" s="393" t="s">
        <v>695</v>
      </c>
      <c r="C65" s="107">
        <v>499</v>
      </c>
      <c r="D65" s="107"/>
      <c r="E65" s="117">
        <f t="shared" si="1"/>
        <v>499</v>
      </c>
      <c r="F65" s="109"/>
    </row>
    <row r="66" spans="1:16" ht="12">
      <c r="A66" s="394" t="s">
        <v>696</v>
      </c>
      <c r="B66" s="390" t="s">
        <v>697</v>
      </c>
      <c r="C66" s="101">
        <f>C52+C56+C61+C62+C63+C64</f>
        <v>75827</v>
      </c>
      <c r="D66" s="101">
        <f>D52+D56+D61+D62+D63+D64</f>
        <v>0</v>
      </c>
      <c r="E66" s="117">
        <f t="shared" si="1"/>
        <v>75827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698</v>
      </c>
      <c r="B67" s="391"/>
      <c r="C67" s="102"/>
      <c r="D67" s="102"/>
      <c r="E67" s="117"/>
      <c r="F67" s="110"/>
    </row>
    <row r="68" spans="1:6" ht="12">
      <c r="A68" s="392" t="s">
        <v>699</v>
      </c>
      <c r="B68" s="403" t="s">
        <v>700</v>
      </c>
      <c r="C68" s="106">
        <v>5989</v>
      </c>
      <c r="D68" s="106"/>
      <c r="E68" s="117">
        <f t="shared" si="1"/>
        <v>5989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24">
      <c r="A70" s="389" t="s">
        <v>701</v>
      </c>
      <c r="B70" s="395"/>
      <c r="C70" s="102"/>
      <c r="D70" s="102"/>
      <c r="E70" s="117"/>
      <c r="F70" s="110"/>
    </row>
    <row r="71" spans="1:16" ht="24">
      <c r="A71" s="392" t="s">
        <v>672</v>
      </c>
      <c r="B71" s="393" t="s">
        <v>702</v>
      </c>
      <c r="C71" s="103">
        <f>SUM(C72:C74)</f>
        <v>6046</v>
      </c>
      <c r="D71" s="103">
        <f>SUM(D72:D74)</f>
        <v>6046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703</v>
      </c>
      <c r="B72" s="393" t="s">
        <v>704</v>
      </c>
      <c r="C72" s="106">
        <v>0</v>
      </c>
      <c r="D72" s="106">
        <v>0</v>
      </c>
      <c r="E72" s="117">
        <f t="shared" si="1"/>
        <v>0</v>
      </c>
      <c r="F72" s="108"/>
    </row>
    <row r="73" spans="1:6" ht="12">
      <c r="A73" s="392" t="s">
        <v>705</v>
      </c>
      <c r="B73" s="393" t="s">
        <v>706</v>
      </c>
      <c r="C73" s="106">
        <v>0</v>
      </c>
      <c r="D73" s="106"/>
      <c r="E73" s="117">
        <f t="shared" si="1"/>
        <v>0</v>
      </c>
      <c r="F73" s="108"/>
    </row>
    <row r="74" spans="1:6" ht="12">
      <c r="A74" s="404" t="s">
        <v>707</v>
      </c>
      <c r="B74" s="393" t="s">
        <v>708</v>
      </c>
      <c r="C74" s="106">
        <v>6046</v>
      </c>
      <c r="D74" s="106">
        <v>6046</v>
      </c>
      <c r="E74" s="117">
        <f t="shared" si="1"/>
        <v>0</v>
      </c>
      <c r="F74" s="108"/>
    </row>
    <row r="75" spans="1:16" ht="36">
      <c r="A75" s="392" t="s">
        <v>679</v>
      </c>
      <c r="B75" s="393" t="s">
        <v>709</v>
      </c>
      <c r="C75" s="101">
        <f>C76+C78</f>
        <v>66688</v>
      </c>
      <c r="D75" s="101">
        <f>D76+D78</f>
        <v>66688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710</v>
      </c>
      <c r="B76" s="393" t="s">
        <v>711</v>
      </c>
      <c r="C76" s="106">
        <v>66688</v>
      </c>
      <c r="D76" s="106">
        <f>C76</f>
        <v>66688</v>
      </c>
      <c r="E76" s="117">
        <f t="shared" si="1"/>
        <v>0</v>
      </c>
      <c r="F76" s="106"/>
    </row>
    <row r="77" spans="1:6" ht="12">
      <c r="A77" s="392" t="s">
        <v>712</v>
      </c>
      <c r="B77" s="393" t="s">
        <v>713</v>
      </c>
      <c r="C77" s="107"/>
      <c r="D77" s="107"/>
      <c r="E77" s="117">
        <f t="shared" si="1"/>
        <v>0</v>
      </c>
      <c r="F77" s="107"/>
    </row>
    <row r="78" spans="1:6" ht="12">
      <c r="A78" s="392" t="s">
        <v>714</v>
      </c>
      <c r="B78" s="393" t="s">
        <v>715</v>
      </c>
      <c r="C78" s="106">
        <v>0</v>
      </c>
      <c r="D78" s="106">
        <v>0</v>
      </c>
      <c r="E78" s="117">
        <f t="shared" si="1"/>
        <v>0</v>
      </c>
      <c r="F78" s="106"/>
    </row>
    <row r="79" spans="1:6" ht="12">
      <c r="A79" s="392" t="s">
        <v>683</v>
      </c>
      <c r="B79" s="393" t="s">
        <v>716</v>
      </c>
      <c r="C79" s="107"/>
      <c r="D79" s="107"/>
      <c r="E79" s="117">
        <f t="shared" si="1"/>
        <v>0</v>
      </c>
      <c r="F79" s="107"/>
    </row>
    <row r="80" spans="1:16" ht="12">
      <c r="A80" s="392" t="s">
        <v>717</v>
      </c>
      <c r="B80" s="393" t="s">
        <v>718</v>
      </c>
      <c r="C80" s="101">
        <f>SUM(C81:C84)</f>
        <v>1152</v>
      </c>
      <c r="D80" s="101">
        <f>SUM(D81:D84)</f>
        <v>1152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719</v>
      </c>
      <c r="B81" s="393" t="s">
        <v>720</v>
      </c>
      <c r="C81" s="106"/>
      <c r="D81" s="106"/>
      <c r="E81" s="117">
        <f t="shared" si="1"/>
        <v>0</v>
      </c>
      <c r="F81" s="106"/>
    </row>
    <row r="82" spans="1:6" ht="12">
      <c r="A82" s="392" t="s">
        <v>721</v>
      </c>
      <c r="B82" s="393" t="s">
        <v>722</v>
      </c>
      <c r="C82" s="106">
        <v>790</v>
      </c>
      <c r="D82" s="106">
        <v>790</v>
      </c>
      <c r="E82" s="117">
        <f t="shared" si="1"/>
        <v>0</v>
      </c>
      <c r="F82" s="106"/>
    </row>
    <row r="83" spans="1:6" ht="24">
      <c r="A83" s="392" t="s">
        <v>723</v>
      </c>
      <c r="B83" s="393" t="s">
        <v>724</v>
      </c>
      <c r="C83" s="106">
        <v>0</v>
      </c>
      <c r="D83" s="106">
        <v>0</v>
      </c>
      <c r="E83" s="117">
        <f t="shared" si="1"/>
        <v>0</v>
      </c>
      <c r="F83" s="106"/>
    </row>
    <row r="84" spans="1:6" ht="12">
      <c r="A84" s="392" t="s">
        <v>725</v>
      </c>
      <c r="B84" s="393" t="s">
        <v>726</v>
      </c>
      <c r="C84" s="106">
        <v>362</v>
      </c>
      <c r="D84" s="106">
        <v>362</v>
      </c>
      <c r="E84" s="117">
        <f t="shared" si="1"/>
        <v>0</v>
      </c>
      <c r="F84" s="106"/>
    </row>
    <row r="85" spans="1:16" ht="12">
      <c r="A85" s="392" t="s">
        <v>727</v>
      </c>
      <c r="B85" s="393" t="s">
        <v>728</v>
      </c>
      <c r="C85" s="102">
        <f>SUM(C86:C90)+C94</f>
        <v>16511</v>
      </c>
      <c r="D85" s="102">
        <f>SUM(D86:D90)+D94</f>
        <v>16511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729</v>
      </c>
      <c r="B86" s="393" t="s">
        <v>730</v>
      </c>
      <c r="C86" s="106"/>
      <c r="D86" s="106"/>
      <c r="E86" s="117">
        <f t="shared" si="1"/>
        <v>0</v>
      </c>
      <c r="F86" s="106"/>
    </row>
    <row r="87" spans="1:6" ht="12">
      <c r="A87" s="392" t="s">
        <v>731</v>
      </c>
      <c r="B87" s="393" t="s">
        <v>732</v>
      </c>
      <c r="C87" s="106">
        <v>10891</v>
      </c>
      <c r="D87" s="106">
        <f>C87</f>
        <v>10891</v>
      </c>
      <c r="E87" s="117">
        <f t="shared" si="1"/>
        <v>0</v>
      </c>
      <c r="F87" s="106"/>
    </row>
    <row r="88" spans="1:6" ht="12">
      <c r="A88" s="392" t="s">
        <v>733</v>
      </c>
      <c r="B88" s="393" t="s">
        <v>734</v>
      </c>
      <c r="C88" s="106">
        <v>2039</v>
      </c>
      <c r="D88" s="106">
        <f>C88</f>
        <v>2039</v>
      </c>
      <c r="E88" s="117">
        <f t="shared" si="1"/>
        <v>0</v>
      </c>
      <c r="F88" s="106"/>
    </row>
    <row r="89" spans="1:6" ht="12">
      <c r="A89" s="392" t="s">
        <v>735</v>
      </c>
      <c r="B89" s="393" t="s">
        <v>736</v>
      </c>
      <c r="C89" s="106">
        <v>1563</v>
      </c>
      <c r="D89" s="106">
        <f>C89</f>
        <v>1563</v>
      </c>
      <c r="E89" s="117">
        <f t="shared" si="1"/>
        <v>0</v>
      </c>
      <c r="F89" s="106"/>
    </row>
    <row r="90" spans="1:16" ht="12">
      <c r="A90" s="392" t="s">
        <v>737</v>
      </c>
      <c r="B90" s="393" t="s">
        <v>738</v>
      </c>
      <c r="C90" s="101">
        <f>SUM(C91:C93)</f>
        <v>1700</v>
      </c>
      <c r="D90" s="101">
        <f>SUM(D91:D93)</f>
        <v>1700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739</v>
      </c>
      <c r="B91" s="393" t="s">
        <v>740</v>
      </c>
      <c r="C91" s="106">
        <v>1216</v>
      </c>
      <c r="D91" s="106">
        <f>C91</f>
        <v>1216</v>
      </c>
      <c r="E91" s="117">
        <f t="shared" si="1"/>
        <v>0</v>
      </c>
      <c r="F91" s="106"/>
    </row>
    <row r="92" spans="1:6" ht="12">
      <c r="A92" s="392" t="s">
        <v>647</v>
      </c>
      <c r="B92" s="393" t="s">
        <v>741</v>
      </c>
      <c r="C92" s="106">
        <v>332</v>
      </c>
      <c r="D92" s="106">
        <f>C92</f>
        <v>332</v>
      </c>
      <c r="E92" s="117">
        <f t="shared" si="1"/>
        <v>0</v>
      </c>
      <c r="F92" s="106"/>
    </row>
    <row r="93" spans="1:6" ht="12">
      <c r="A93" s="392" t="s">
        <v>651</v>
      </c>
      <c r="B93" s="393" t="s">
        <v>742</v>
      </c>
      <c r="C93" s="106">
        <v>152</v>
      </c>
      <c r="D93" s="106">
        <f>C93</f>
        <v>152</v>
      </c>
      <c r="E93" s="117">
        <f t="shared" si="1"/>
        <v>0</v>
      </c>
      <c r="F93" s="106"/>
    </row>
    <row r="94" spans="1:6" ht="24">
      <c r="A94" s="392" t="s">
        <v>743</v>
      </c>
      <c r="B94" s="393" t="s">
        <v>744</v>
      </c>
      <c r="C94" s="106">
        <v>318</v>
      </c>
      <c r="D94" s="106">
        <f>C94</f>
        <v>318</v>
      </c>
      <c r="E94" s="117">
        <f t="shared" si="1"/>
        <v>0</v>
      </c>
      <c r="F94" s="106"/>
    </row>
    <row r="95" spans="1:6" ht="12">
      <c r="A95" s="392" t="s">
        <v>745</v>
      </c>
      <c r="B95" s="393" t="s">
        <v>746</v>
      </c>
      <c r="C95" s="106">
        <v>19390</v>
      </c>
      <c r="D95" s="106">
        <f>C95</f>
        <v>19390</v>
      </c>
      <c r="E95" s="117">
        <f t="shared" si="1"/>
        <v>0</v>
      </c>
      <c r="F95" s="108"/>
    </row>
    <row r="96" spans="1:16" ht="12">
      <c r="A96" s="394" t="s">
        <v>747</v>
      </c>
      <c r="B96" s="403" t="s">
        <v>748</v>
      </c>
      <c r="C96" s="102">
        <f>C85+C80+C75+C71+C95</f>
        <v>109787</v>
      </c>
      <c r="D96" s="102">
        <f>D85+D80+D75+D71+D95</f>
        <v>109787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749</v>
      </c>
      <c r="B97" s="391" t="s">
        <v>750</v>
      </c>
      <c r="C97" s="102">
        <f>C96+C68+C66</f>
        <v>191603</v>
      </c>
      <c r="D97" s="102">
        <f>D96+D68+D66</f>
        <v>109787</v>
      </c>
      <c r="E97" s="102">
        <f>E96+E68+E66</f>
        <v>81816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751</v>
      </c>
      <c r="B99" s="406"/>
      <c r="C99" s="111"/>
      <c r="D99" s="111"/>
      <c r="E99" s="111"/>
      <c r="F99" s="407" t="s">
        <v>510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4" customFormat="1" ht="24">
      <c r="A100" s="113" t="s">
        <v>453</v>
      </c>
      <c r="B100" s="391" t="s">
        <v>454</v>
      </c>
      <c r="C100" s="113" t="s">
        <v>752</v>
      </c>
      <c r="D100" s="113" t="s">
        <v>753</v>
      </c>
      <c r="E100" s="113" t="s">
        <v>754</v>
      </c>
      <c r="F100" s="113" t="s">
        <v>755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4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756</v>
      </c>
      <c r="B102" s="393" t="s">
        <v>757</v>
      </c>
      <c r="C102" s="106">
        <v>830</v>
      </c>
      <c r="D102" s="106">
        <v>0</v>
      </c>
      <c r="E102" s="106">
        <v>162</v>
      </c>
      <c r="F102" s="123">
        <f>C102+D102-E102</f>
        <v>668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758</v>
      </c>
      <c r="B103" s="393" t="s">
        <v>759</v>
      </c>
      <c r="C103" s="106">
        <v>0</v>
      </c>
      <c r="D103" s="106">
        <v>0</v>
      </c>
      <c r="E103" s="106">
        <v>0</v>
      </c>
      <c r="F103" s="123">
        <f>C103+D103-E103</f>
        <v>0</v>
      </c>
    </row>
    <row r="104" spans="1:6" ht="12">
      <c r="A104" s="392" t="s">
        <v>760</v>
      </c>
      <c r="B104" s="393" t="s">
        <v>761</v>
      </c>
      <c r="C104" s="106">
        <v>211</v>
      </c>
      <c r="D104" s="106">
        <v>8</v>
      </c>
      <c r="E104" s="106">
        <v>219</v>
      </c>
      <c r="F104" s="123">
        <f>C104+D104-E104</f>
        <v>0</v>
      </c>
    </row>
    <row r="105" spans="1:16" ht="12">
      <c r="A105" s="408" t="s">
        <v>762</v>
      </c>
      <c r="B105" s="391" t="s">
        <v>763</v>
      </c>
      <c r="C105" s="101">
        <f>SUM(C102:C104)</f>
        <v>1041</v>
      </c>
      <c r="D105" s="101">
        <f>SUM(D102:D104)</f>
        <v>8</v>
      </c>
      <c r="E105" s="101">
        <f>SUM(E102:E104)</f>
        <v>381</v>
      </c>
      <c r="F105" s="101">
        <f>SUM(F102:F104)</f>
        <v>668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764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5" t="s">
        <v>765</v>
      </c>
      <c r="B107" s="615"/>
      <c r="C107" s="615"/>
      <c r="D107" s="615"/>
      <c r="E107" s="615"/>
      <c r="F107" s="615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14" t="s">
        <v>888</v>
      </c>
      <c r="B109" s="614"/>
      <c r="C109" s="614" t="s">
        <v>848</v>
      </c>
      <c r="D109" s="614"/>
      <c r="E109" s="614"/>
      <c r="F109" s="614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13" t="s">
        <v>845</v>
      </c>
      <c r="D111" s="613"/>
      <c r="E111" s="613"/>
      <c r="F111" s="613"/>
    </row>
    <row r="112" spans="1:6" ht="12">
      <c r="A112" s="345"/>
      <c r="B112" s="384"/>
      <c r="C112" s="345"/>
      <c r="D112" s="345"/>
      <c r="E112" s="345"/>
      <c r="F112" s="345"/>
    </row>
    <row r="113" spans="1:6" ht="12">
      <c r="A113" s="345"/>
      <c r="B113" s="384"/>
      <c r="C113" s="345"/>
      <c r="D113" s="345"/>
      <c r="E113" s="345"/>
      <c r="F113" s="345"/>
    </row>
    <row r="114" spans="1:6" ht="12">
      <c r="A114" s="345"/>
      <c r="B114" s="384"/>
      <c r="C114" s="345"/>
      <c r="D114" s="345"/>
      <c r="E114" s="345"/>
      <c r="F114" s="345"/>
    </row>
    <row r="115" spans="1:6" ht="12">
      <c r="A115" s="345"/>
      <c r="B115" s="384"/>
      <c r="C115" s="345"/>
      <c r="D115" s="345"/>
      <c r="E115" s="345"/>
      <c r="F115" s="34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9" sqref="B39"/>
    </sheetView>
  </sheetViews>
  <sheetFormatPr defaultColWidth="10.625" defaultRowHeight="12.75"/>
  <cols>
    <col min="1" max="1" width="52.625" style="105" customWidth="1"/>
    <col min="2" max="2" width="9.125" style="520" customWidth="1"/>
    <col min="3" max="3" width="12.875" style="105" customWidth="1"/>
    <col min="4" max="4" width="12.625" style="105" customWidth="1"/>
    <col min="5" max="5" width="12.875" style="105" customWidth="1"/>
    <col min="6" max="6" width="11.50390625" style="105" customWidth="1"/>
    <col min="7" max="7" width="12.50390625" style="105" customWidth="1"/>
    <col min="8" max="8" width="14.125" style="105" customWidth="1"/>
    <col min="9" max="9" width="14.00390625" style="105" customWidth="1"/>
    <col min="10" max="16384" width="10.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767</v>
      </c>
      <c r="F2" s="414"/>
      <c r="G2" s="414"/>
      <c r="H2" s="412"/>
      <c r="I2" s="412"/>
    </row>
    <row r="3" spans="1:9" ht="12">
      <c r="A3" s="412"/>
      <c r="B3" s="413"/>
      <c r="C3" s="415" t="s">
        <v>768</v>
      </c>
      <c r="D3" s="415"/>
      <c r="E3" s="415"/>
      <c r="F3" s="415"/>
      <c r="G3" s="415"/>
      <c r="H3" s="412"/>
      <c r="I3" s="412"/>
    </row>
    <row r="4" spans="1:9" ht="15" customHeight="1">
      <c r="A4" s="495" t="s">
        <v>378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496">
        <f>'справка №1-БАЛАНС'!H3</f>
        <v>121631219</v>
      </c>
    </row>
    <row r="5" spans="1:9" ht="15">
      <c r="A5" s="497" t="s">
        <v>4</v>
      </c>
      <c r="B5" s="622" t="str">
        <f>'справка №1-БАЛАНС'!E5</f>
        <v> към 30   септември  2012 г.</v>
      </c>
      <c r="C5" s="622"/>
      <c r="D5" s="622"/>
      <c r="E5" s="622"/>
      <c r="F5" s="622"/>
      <c r="G5" s="625" t="s">
        <v>3</v>
      </c>
      <c r="H5" s="626"/>
      <c r="I5" s="496">
        <f>'справка №1-БАЛАНС'!H4</f>
        <v>62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769</v>
      </c>
    </row>
    <row r="7" spans="1:9" s="516" customFormat="1" ht="12">
      <c r="A7" s="137" t="s">
        <v>453</v>
      </c>
      <c r="B7" s="77"/>
      <c r="C7" s="137" t="s">
        <v>770</v>
      </c>
      <c r="D7" s="138"/>
      <c r="E7" s="139"/>
      <c r="F7" s="140" t="s">
        <v>771</v>
      </c>
      <c r="G7" s="140"/>
      <c r="H7" s="140"/>
      <c r="I7" s="140"/>
    </row>
    <row r="8" spans="1:9" s="516" customFormat="1" ht="21.75" customHeight="1">
      <c r="A8" s="137"/>
      <c r="B8" s="79" t="s">
        <v>7</v>
      </c>
      <c r="C8" s="80" t="s">
        <v>772</v>
      </c>
      <c r="D8" s="80" t="s">
        <v>773</v>
      </c>
      <c r="E8" s="80" t="s">
        <v>774</v>
      </c>
      <c r="F8" s="139" t="s">
        <v>775</v>
      </c>
      <c r="G8" s="141" t="s">
        <v>776</v>
      </c>
      <c r="H8" s="141"/>
      <c r="I8" s="141" t="s">
        <v>777</v>
      </c>
    </row>
    <row r="9" spans="1:9" s="516" customFormat="1" ht="15.75" customHeight="1">
      <c r="A9" s="137"/>
      <c r="B9" s="81"/>
      <c r="C9" s="82"/>
      <c r="D9" s="82"/>
      <c r="E9" s="82"/>
      <c r="F9" s="139"/>
      <c r="G9" s="78" t="s">
        <v>521</v>
      </c>
      <c r="H9" s="78" t="s">
        <v>522</v>
      </c>
      <c r="I9" s="141"/>
    </row>
    <row r="10" spans="1:9" s="517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7" customFormat="1" ht="12">
      <c r="A11" s="86" t="s">
        <v>778</v>
      </c>
      <c r="B11" s="87"/>
      <c r="C11" s="83"/>
      <c r="D11" s="83"/>
      <c r="E11" s="83"/>
      <c r="F11" s="83"/>
      <c r="G11" s="83"/>
      <c r="H11" s="83"/>
      <c r="I11" s="83"/>
    </row>
    <row r="12" spans="1:9" s="517" customFormat="1" ht="15">
      <c r="A12" s="74" t="s">
        <v>779</v>
      </c>
      <c r="B12" s="88" t="s">
        <v>780</v>
      </c>
      <c r="C12" s="435">
        <v>0</v>
      </c>
      <c r="D12" s="96"/>
      <c r="E12" s="96"/>
      <c r="F12" s="96">
        <v>0</v>
      </c>
      <c r="G12" s="96"/>
      <c r="H12" s="96"/>
      <c r="I12" s="430">
        <f>F12+G12-H12</f>
        <v>0</v>
      </c>
    </row>
    <row r="13" spans="1:9" s="517" customFormat="1" ht="12">
      <c r="A13" s="74" t="s">
        <v>781</v>
      </c>
      <c r="B13" s="88" t="s">
        <v>782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7" customFormat="1" ht="12">
      <c r="A14" s="74" t="s">
        <v>581</v>
      </c>
      <c r="B14" s="88" t="s">
        <v>783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7" customFormat="1" ht="12">
      <c r="A15" s="74" t="s">
        <v>784</v>
      </c>
      <c r="B15" s="88" t="s">
        <v>785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7" customFormat="1" ht="12">
      <c r="A16" s="74" t="s">
        <v>77</v>
      </c>
      <c r="B16" s="88" t="s">
        <v>786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7" customFormat="1" ht="12">
      <c r="A17" s="89" t="s">
        <v>550</v>
      </c>
      <c r="B17" s="90" t="s">
        <v>787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7" customFormat="1" ht="12">
      <c r="A18" s="86" t="s">
        <v>788</v>
      </c>
      <c r="B18" s="91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4" t="s">
        <v>779</v>
      </c>
      <c r="B19" s="88" t="s">
        <v>789</v>
      </c>
      <c r="C19" s="96"/>
      <c r="D19" s="96"/>
      <c r="E19" s="96"/>
      <c r="F19" s="96"/>
      <c r="G19" s="96"/>
      <c r="H19" s="96"/>
      <c r="I19" s="430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4" t="s">
        <v>790</v>
      </c>
      <c r="B20" s="88" t="s">
        <v>791</v>
      </c>
      <c r="C20" s="96"/>
      <c r="D20" s="96"/>
      <c r="E20" s="96"/>
      <c r="F20" s="96"/>
      <c r="G20" s="96"/>
      <c r="H20" s="96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4" t="s">
        <v>792</v>
      </c>
      <c r="B21" s="88" t="s">
        <v>793</v>
      </c>
      <c r="C21" s="96"/>
      <c r="D21" s="96"/>
      <c r="E21" s="96"/>
      <c r="F21" s="96"/>
      <c r="G21" s="96"/>
      <c r="H21" s="96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4" t="s">
        <v>794</v>
      </c>
      <c r="B22" s="88" t="s">
        <v>795</v>
      </c>
      <c r="C22" s="96"/>
      <c r="D22" s="96"/>
      <c r="E22" s="96"/>
      <c r="F22" s="436"/>
      <c r="G22" s="96"/>
      <c r="H22" s="96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4" t="s">
        <v>796</v>
      </c>
      <c r="B23" s="88" t="s">
        <v>797</v>
      </c>
      <c r="C23" s="96"/>
      <c r="D23" s="96"/>
      <c r="E23" s="96"/>
      <c r="F23" s="96"/>
      <c r="G23" s="96"/>
      <c r="H23" s="96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4" t="s">
        <v>798</v>
      </c>
      <c r="B24" s="88" t="s">
        <v>799</v>
      </c>
      <c r="C24" s="96"/>
      <c r="D24" s="96"/>
      <c r="E24" s="96"/>
      <c r="F24" s="96"/>
      <c r="G24" s="96"/>
      <c r="H24" s="96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2" t="s">
        <v>800</v>
      </c>
      <c r="B25" s="93" t="s">
        <v>801</v>
      </c>
      <c r="C25" s="96"/>
      <c r="D25" s="96"/>
      <c r="E25" s="96"/>
      <c r="F25" s="96"/>
      <c r="G25" s="96"/>
      <c r="H25" s="96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9" t="s">
        <v>567</v>
      </c>
      <c r="B26" s="90" t="s">
        <v>802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8"/>
      <c r="K27" s="518"/>
      <c r="L27" s="518"/>
      <c r="M27" s="518"/>
      <c r="N27" s="518"/>
      <c r="O27" s="518"/>
      <c r="P27" s="518"/>
    </row>
    <row r="28" spans="1:9" s="517" customFormat="1" ht="24">
      <c r="A28" s="193" t="s">
        <v>803</v>
      </c>
      <c r="B28" s="193"/>
      <c r="C28" s="193"/>
      <c r="D28" s="418"/>
      <c r="E28" s="418"/>
      <c r="F28" s="418"/>
      <c r="G28" s="418"/>
      <c r="H28" s="418"/>
      <c r="I28" s="418"/>
    </row>
    <row r="29" spans="1:9" s="517" customFormat="1" ht="36">
      <c r="A29" s="412" t="s">
        <v>853</v>
      </c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886</v>
      </c>
      <c r="B30" s="624"/>
      <c r="C30" s="624"/>
      <c r="D30" s="455" t="s">
        <v>848</v>
      </c>
      <c r="E30" s="623"/>
      <c r="F30" s="623"/>
      <c r="G30" s="623"/>
      <c r="H30" s="416" t="s">
        <v>845</v>
      </c>
      <c r="I30" s="623"/>
      <c r="J30" s="623"/>
    </row>
    <row r="31" spans="1:9" s="517" customFormat="1" ht="12">
      <c r="A31" s="345"/>
      <c r="B31" s="384"/>
      <c r="C31" s="345"/>
      <c r="D31" s="519"/>
      <c r="E31" s="519"/>
      <c r="F31" s="519"/>
      <c r="G31" s="519"/>
      <c r="H31" s="519"/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5"/>
      <c r="B33" s="520"/>
      <c r="C33" s="105"/>
      <c r="D33" s="521"/>
      <c r="E33" s="521"/>
      <c r="F33" s="521"/>
      <c r="G33" s="521"/>
      <c r="H33" s="521"/>
      <c r="I33" s="521"/>
    </row>
    <row r="34" spans="1:9" s="517" customFormat="1" ht="12">
      <c r="A34" s="105"/>
      <c r="B34" s="520"/>
      <c r="C34" s="105"/>
      <c r="D34" s="521"/>
      <c r="E34" s="521"/>
      <c r="F34" s="521"/>
      <c r="G34" s="521"/>
      <c r="H34" s="521"/>
      <c r="I34" s="521"/>
    </row>
    <row r="35" spans="1:9" s="517" customFormat="1" ht="12">
      <c r="A35" s="105"/>
      <c r="B35" s="520"/>
      <c r="C35" s="105"/>
      <c r="D35" s="521"/>
      <c r="E35" s="521"/>
      <c r="F35" s="521"/>
      <c r="G35" s="521"/>
      <c r="H35" s="521"/>
      <c r="I35" s="521"/>
    </row>
    <row r="36" spans="1:9" s="517" customFormat="1" ht="12">
      <c r="A36" s="105"/>
      <c r="B36" s="520"/>
      <c r="C36" s="105"/>
      <c r="D36" s="521"/>
      <c r="E36" s="521"/>
      <c r="F36" s="521"/>
      <c r="G36" s="521"/>
      <c r="H36" s="521"/>
      <c r="I36" s="521"/>
    </row>
    <row r="37" spans="1:9" s="517" customFormat="1" ht="12">
      <c r="A37" s="105"/>
      <c r="B37" s="520"/>
      <c r="C37" s="105"/>
      <c r="D37" s="521"/>
      <c r="E37" s="521"/>
      <c r="F37" s="521"/>
      <c r="G37" s="521"/>
      <c r="H37" s="521"/>
      <c r="I37" s="521"/>
    </row>
    <row r="38" spans="1:9" s="517" customFormat="1" ht="12">
      <c r="A38" s="105"/>
      <c r="B38" s="520"/>
      <c r="C38" s="105"/>
      <c r="D38" s="521"/>
      <c r="E38" s="521"/>
      <c r="F38" s="521"/>
      <c r="G38" s="521"/>
      <c r="H38" s="521"/>
      <c r="I38" s="521"/>
    </row>
    <row r="39" spans="1:9" s="517" customFormat="1" ht="12">
      <c r="A39" s="105"/>
      <c r="B39" s="520"/>
      <c r="C39" s="105"/>
      <c r="D39" s="521"/>
      <c r="E39" s="521"/>
      <c r="F39" s="521"/>
      <c r="G39" s="521"/>
      <c r="H39" s="521"/>
      <c r="I39" s="521"/>
    </row>
    <row r="40" spans="1:9" s="517" customFormat="1" ht="12">
      <c r="A40" s="105"/>
      <c r="B40" s="520"/>
      <c r="C40" s="105"/>
      <c r="D40" s="521"/>
      <c r="E40" s="521"/>
      <c r="F40" s="521"/>
      <c r="G40" s="521"/>
      <c r="H40" s="521"/>
      <c r="I40" s="521"/>
    </row>
    <row r="41" spans="1:9" s="517" customFormat="1" ht="12">
      <c r="A41" s="105"/>
      <c r="B41" s="520"/>
      <c r="C41" s="105"/>
      <c r="D41" s="521"/>
      <c r="E41" s="521"/>
      <c r="F41" s="521"/>
      <c r="G41" s="521"/>
      <c r="H41" s="521"/>
      <c r="I41" s="521"/>
    </row>
    <row r="42" spans="1:9" s="517" customFormat="1" ht="12">
      <c r="A42" s="105"/>
      <c r="B42" s="520"/>
      <c r="C42" s="105"/>
      <c r="D42" s="521"/>
      <c r="E42" s="521"/>
      <c r="F42" s="521"/>
      <c r="G42" s="521"/>
      <c r="H42" s="521"/>
      <c r="I42" s="521"/>
    </row>
    <row r="43" spans="1:9" s="517" customFormat="1" ht="12">
      <c r="A43" s="105"/>
      <c r="B43" s="520"/>
      <c r="C43" s="105"/>
      <c r="D43" s="521"/>
      <c r="E43" s="521"/>
      <c r="F43" s="521"/>
      <c r="G43" s="521"/>
      <c r="H43" s="521"/>
      <c r="I43" s="521"/>
    </row>
    <row r="44" spans="1:9" s="517" customFormat="1" ht="12">
      <c r="A44" s="105"/>
      <c r="B44" s="520"/>
      <c r="C44" s="105"/>
      <c r="D44" s="521"/>
      <c r="E44" s="521"/>
      <c r="F44" s="521"/>
      <c r="G44" s="521"/>
      <c r="H44" s="521"/>
      <c r="I44" s="521"/>
    </row>
    <row r="45" spans="1:9" s="517" customFormat="1" ht="12">
      <c r="A45" s="105"/>
      <c r="B45" s="520"/>
      <c r="C45" s="105"/>
      <c r="D45" s="521"/>
      <c r="E45" s="521"/>
      <c r="F45" s="521"/>
      <c r="G45" s="521"/>
      <c r="H45" s="521"/>
      <c r="I45" s="521"/>
    </row>
    <row r="46" spans="1:9" s="517" customFormat="1" ht="12">
      <c r="A46" s="105"/>
      <c r="B46" s="520"/>
      <c r="C46" s="105"/>
      <c r="D46" s="521"/>
      <c r="E46" s="521"/>
      <c r="F46" s="521"/>
      <c r="G46" s="521"/>
      <c r="H46" s="521"/>
      <c r="I46" s="521"/>
    </row>
    <row r="47" spans="1:9" s="517" customFormat="1" ht="12">
      <c r="A47" s="105"/>
      <c r="B47" s="520"/>
      <c r="C47" s="105"/>
      <c r="D47" s="521"/>
      <c r="E47" s="521"/>
      <c r="F47" s="521"/>
      <c r="G47" s="521"/>
      <c r="H47" s="521"/>
      <c r="I47" s="521"/>
    </row>
    <row r="48" spans="1:9" s="517" customFormat="1" ht="12">
      <c r="A48" s="105"/>
      <c r="B48" s="520"/>
      <c r="C48" s="105"/>
      <c r="D48" s="521"/>
      <c r="E48" s="521"/>
      <c r="F48" s="521"/>
      <c r="G48" s="521"/>
      <c r="H48" s="521"/>
      <c r="I48" s="521"/>
    </row>
    <row r="49" spans="1:9" s="517" customFormat="1" ht="12">
      <c r="A49" s="105"/>
      <c r="B49" s="520"/>
      <c r="C49" s="105"/>
      <c r="D49" s="521"/>
      <c r="E49" s="521"/>
      <c r="F49" s="521"/>
      <c r="G49" s="521"/>
      <c r="H49" s="521"/>
      <c r="I49" s="521"/>
    </row>
    <row r="50" spans="1:9" s="517" customFormat="1" ht="12">
      <c r="A50" s="105"/>
      <c r="B50" s="520"/>
      <c r="C50" s="105"/>
      <c r="D50" s="521"/>
      <c r="E50" s="521"/>
      <c r="F50" s="521"/>
      <c r="G50" s="521"/>
      <c r="H50" s="521"/>
      <c r="I50" s="521"/>
    </row>
    <row r="51" spans="1:9" s="517" customFormat="1" ht="12">
      <c r="A51" s="105"/>
      <c r="B51" s="520"/>
      <c r="C51" s="105"/>
      <c r="D51" s="521"/>
      <c r="E51" s="521"/>
      <c r="F51" s="521"/>
      <c r="G51" s="521"/>
      <c r="H51" s="521"/>
      <c r="I51" s="521"/>
    </row>
    <row r="52" spans="1:9" s="517" customFormat="1" ht="12">
      <c r="A52" s="105"/>
      <c r="B52" s="520"/>
      <c r="C52" s="105"/>
      <c r="D52" s="521"/>
      <c r="E52" s="521"/>
      <c r="F52" s="521"/>
      <c r="G52" s="521"/>
      <c r="H52" s="521"/>
      <c r="I52" s="521"/>
    </row>
    <row r="53" spans="1:9" s="517" customFormat="1" ht="12">
      <c r="A53" s="105"/>
      <c r="B53" s="520"/>
      <c r="C53" s="105"/>
      <c r="D53" s="521"/>
      <c r="E53" s="521"/>
      <c r="F53" s="521"/>
      <c r="G53" s="521"/>
      <c r="H53" s="521"/>
      <c r="I53" s="521"/>
    </row>
    <row r="54" spans="1:9" s="517" customFormat="1" ht="12">
      <c r="A54" s="105"/>
      <c r="B54" s="520"/>
      <c r="C54" s="105"/>
      <c r="D54" s="521"/>
      <c r="E54" s="521"/>
      <c r="F54" s="521"/>
      <c r="G54" s="521"/>
      <c r="H54" s="521"/>
      <c r="I54" s="521"/>
    </row>
    <row r="55" spans="1:9" s="517" customFormat="1" ht="12">
      <c r="A55" s="105"/>
      <c r="B55" s="520"/>
      <c r="C55" s="105"/>
      <c r="D55" s="521"/>
      <c r="E55" s="521"/>
      <c r="F55" s="521"/>
      <c r="G55" s="521"/>
      <c r="H55" s="521"/>
      <c r="I55" s="521"/>
    </row>
    <row r="56" spans="1:9" s="517" customFormat="1" ht="12">
      <c r="A56" s="105"/>
      <c r="B56" s="520"/>
      <c r="C56" s="105"/>
      <c r="D56" s="521"/>
      <c r="E56" s="521"/>
      <c r="F56" s="521"/>
      <c r="G56" s="521"/>
      <c r="H56" s="521"/>
      <c r="I56" s="521"/>
    </row>
    <row r="57" spans="1:9" s="517" customFormat="1" ht="12">
      <c r="A57" s="105"/>
      <c r="B57" s="520"/>
      <c r="C57" s="105"/>
      <c r="D57" s="521"/>
      <c r="E57" s="521"/>
      <c r="F57" s="521"/>
      <c r="G57" s="521"/>
      <c r="H57" s="521"/>
      <c r="I57" s="521"/>
    </row>
    <row r="58" spans="1:9" s="517" customFormat="1" ht="12">
      <c r="A58" s="105"/>
      <c r="B58" s="520"/>
      <c r="C58" s="105"/>
      <c r="D58" s="521"/>
      <c r="E58" s="521"/>
      <c r="F58" s="521"/>
      <c r="G58" s="521"/>
      <c r="H58" s="521"/>
      <c r="I58" s="521"/>
    </row>
    <row r="59" spans="1:9" s="517" customFormat="1" ht="12">
      <c r="A59" s="105"/>
      <c r="B59" s="520"/>
      <c r="C59" s="105"/>
      <c r="D59" s="521"/>
      <c r="E59" s="521"/>
      <c r="F59" s="521"/>
      <c r="G59" s="521"/>
      <c r="H59" s="521"/>
      <c r="I59" s="521"/>
    </row>
    <row r="60" spans="1:9" s="517" customFormat="1" ht="12">
      <c r="A60" s="105"/>
      <c r="B60" s="520"/>
      <c r="C60" s="105"/>
      <c r="D60" s="521"/>
      <c r="E60" s="521"/>
      <c r="F60" s="521"/>
      <c r="G60" s="521"/>
      <c r="H60" s="521"/>
      <c r="I60" s="521"/>
    </row>
    <row r="61" spans="1:9" s="517" customFormat="1" ht="12">
      <c r="A61" s="105"/>
      <c r="B61" s="520"/>
      <c r="C61" s="105"/>
      <c r="D61" s="521"/>
      <c r="E61" s="521"/>
      <c r="F61" s="521"/>
      <c r="G61" s="521"/>
      <c r="H61" s="521"/>
      <c r="I61" s="521"/>
    </row>
    <row r="62" spans="1:9" s="517" customFormat="1" ht="12">
      <c r="A62" s="105"/>
      <c r="B62" s="520"/>
      <c r="C62" s="105"/>
      <c r="D62" s="521"/>
      <c r="E62" s="521"/>
      <c r="F62" s="521"/>
      <c r="G62" s="521"/>
      <c r="H62" s="521"/>
      <c r="I62" s="521"/>
    </row>
    <row r="63" spans="1:9" s="517" customFormat="1" ht="12">
      <c r="A63" s="105"/>
      <c r="B63" s="520"/>
      <c r="C63" s="105"/>
      <c r="D63" s="521"/>
      <c r="E63" s="521"/>
      <c r="F63" s="521"/>
      <c r="G63" s="521"/>
      <c r="H63" s="521"/>
      <c r="I63" s="521"/>
    </row>
    <row r="64" spans="1:9" s="517" customFormat="1" ht="12">
      <c r="A64" s="105"/>
      <c r="B64" s="520"/>
      <c r="C64" s="105"/>
      <c r="D64" s="521"/>
      <c r="E64" s="521"/>
      <c r="F64" s="521"/>
      <c r="G64" s="521"/>
      <c r="H64" s="521"/>
      <c r="I64" s="521"/>
    </row>
    <row r="65" spans="1:9" s="517" customFormat="1" ht="12">
      <c r="A65" s="105"/>
      <c r="B65" s="520"/>
      <c r="C65" s="105"/>
      <c r="D65" s="521"/>
      <c r="E65" s="521"/>
      <c r="F65" s="521"/>
      <c r="G65" s="521"/>
      <c r="H65" s="521"/>
      <c r="I65" s="521"/>
    </row>
    <row r="66" spans="1:9" s="517" customFormat="1" ht="12">
      <c r="A66" s="105"/>
      <c r="B66" s="520"/>
      <c r="C66" s="105"/>
      <c r="D66" s="521"/>
      <c r="E66" s="521"/>
      <c r="F66" s="521"/>
      <c r="G66" s="521"/>
      <c r="H66" s="521"/>
      <c r="I66" s="521"/>
    </row>
    <row r="67" spans="1:9" s="517" customFormat="1" ht="12">
      <c r="A67" s="105"/>
      <c r="B67" s="520"/>
      <c r="C67" s="105"/>
      <c r="D67" s="521"/>
      <c r="E67" s="521"/>
      <c r="F67" s="521"/>
      <c r="G67" s="521"/>
      <c r="H67" s="521"/>
      <c r="I67" s="521"/>
    </row>
    <row r="68" spans="1:9" s="517" customFormat="1" ht="12">
      <c r="A68" s="105"/>
      <c r="B68" s="520"/>
      <c r="C68" s="105"/>
      <c r="D68" s="521"/>
      <c r="E68" s="521"/>
      <c r="F68" s="521"/>
      <c r="G68" s="521"/>
      <c r="H68" s="521"/>
      <c r="I68" s="521"/>
    </row>
    <row r="69" spans="1:9" s="517" customFormat="1" ht="12">
      <c r="A69" s="105"/>
      <c r="B69" s="520"/>
      <c r="C69" s="105"/>
      <c r="D69" s="521"/>
      <c r="E69" s="521"/>
      <c r="F69" s="521"/>
      <c r="G69" s="521"/>
      <c r="H69" s="521"/>
      <c r="I69" s="521"/>
    </row>
    <row r="70" spans="1:9" s="517" customFormat="1" ht="12">
      <c r="A70" s="105"/>
      <c r="B70" s="520"/>
      <c r="C70" s="105"/>
      <c r="D70" s="521"/>
      <c r="E70" s="521"/>
      <c r="F70" s="521"/>
      <c r="G70" s="521"/>
      <c r="H70" s="521"/>
      <c r="I70" s="521"/>
    </row>
    <row r="71" spans="1:9" s="517" customFormat="1" ht="12">
      <c r="A71" s="105"/>
      <c r="B71" s="520"/>
      <c r="C71" s="105"/>
      <c r="D71" s="521"/>
      <c r="E71" s="521"/>
      <c r="F71" s="521"/>
      <c r="G71" s="521"/>
      <c r="H71" s="521"/>
      <c r="I71" s="521"/>
    </row>
    <row r="72" spans="1:9" s="517" customFormat="1" ht="12">
      <c r="A72" s="105"/>
      <c r="B72" s="520"/>
      <c r="C72" s="105"/>
      <c r="D72" s="521"/>
      <c r="E72" s="521"/>
      <c r="F72" s="521"/>
      <c r="G72" s="521"/>
      <c r="H72" s="521"/>
      <c r="I72" s="521"/>
    </row>
    <row r="73" spans="1:9" s="517" customFormat="1" ht="12">
      <c r="A73" s="105"/>
      <c r="B73" s="520"/>
      <c r="C73" s="105"/>
      <c r="D73" s="521"/>
      <c r="E73" s="521"/>
      <c r="F73" s="521"/>
      <c r="G73" s="521"/>
      <c r="H73" s="521"/>
      <c r="I73" s="521"/>
    </row>
    <row r="74" spans="1:9" s="517" customFormat="1" ht="12">
      <c r="A74" s="105"/>
      <c r="B74" s="520"/>
      <c r="C74" s="105"/>
      <c r="D74" s="521"/>
      <c r="E74" s="521"/>
      <c r="F74" s="521"/>
      <c r="G74" s="521"/>
      <c r="H74" s="521"/>
      <c r="I74" s="521"/>
    </row>
    <row r="75" spans="1:9" s="517" customFormat="1" ht="12">
      <c r="A75" s="105"/>
      <c r="B75" s="520"/>
      <c r="C75" s="105"/>
      <c r="D75" s="521"/>
      <c r="E75" s="521"/>
      <c r="F75" s="521"/>
      <c r="G75" s="521"/>
      <c r="H75" s="521"/>
      <c r="I75" s="521"/>
    </row>
    <row r="76" spans="1:9" s="517" customFormat="1" ht="12">
      <c r="A76" s="105"/>
      <c r="B76" s="520"/>
      <c r="C76" s="105"/>
      <c r="D76" s="521"/>
      <c r="E76" s="521"/>
      <c r="F76" s="521"/>
      <c r="G76" s="521"/>
      <c r="H76" s="521"/>
      <c r="I76" s="521"/>
    </row>
    <row r="77" spans="1:9" s="517" customFormat="1" ht="12">
      <c r="A77" s="105"/>
      <c r="B77" s="520"/>
      <c r="C77" s="105"/>
      <c r="D77" s="521"/>
      <c r="E77" s="521"/>
      <c r="F77" s="521"/>
      <c r="G77" s="521"/>
      <c r="H77" s="521"/>
      <c r="I77" s="521"/>
    </row>
    <row r="78" spans="1:9" s="517" customFormat="1" ht="12">
      <c r="A78" s="105"/>
      <c r="B78" s="520"/>
      <c r="C78" s="105"/>
      <c r="D78" s="521"/>
      <c r="E78" s="521"/>
      <c r="F78" s="521"/>
      <c r="G78" s="521"/>
      <c r="H78" s="521"/>
      <c r="I78" s="521"/>
    </row>
    <row r="79" spans="1:9" s="517" customFormat="1" ht="12">
      <c r="A79" s="105"/>
      <c r="B79" s="520"/>
      <c r="C79" s="105"/>
      <c r="D79" s="521"/>
      <c r="E79" s="521"/>
      <c r="F79" s="521"/>
      <c r="G79" s="521"/>
      <c r="H79" s="521"/>
      <c r="I79" s="521"/>
    </row>
    <row r="80" spans="1:9" s="517" customFormat="1" ht="12">
      <c r="A80" s="105"/>
      <c r="B80" s="520"/>
      <c r="C80" s="105"/>
      <c r="D80" s="521"/>
      <c r="E80" s="521"/>
      <c r="F80" s="521"/>
      <c r="G80" s="521"/>
      <c r="H80" s="521"/>
      <c r="I80" s="521"/>
    </row>
    <row r="81" spans="1:9" s="517" customFormat="1" ht="12">
      <c r="A81" s="105"/>
      <c r="B81" s="520"/>
      <c r="C81" s="105"/>
      <c r="D81" s="521"/>
      <c r="E81" s="521"/>
      <c r="F81" s="521"/>
      <c r="G81" s="521"/>
      <c r="H81" s="521"/>
      <c r="I81" s="521"/>
    </row>
    <row r="82" spans="1:9" s="517" customFormat="1" ht="12">
      <c r="A82" s="105"/>
      <c r="B82" s="520"/>
      <c r="C82" s="105"/>
      <c r="D82" s="521"/>
      <c r="E82" s="521"/>
      <c r="F82" s="521"/>
      <c r="G82" s="521"/>
      <c r="H82" s="521"/>
      <c r="I82" s="521"/>
    </row>
    <row r="83" spans="1:9" s="517" customFormat="1" ht="12">
      <c r="A83" s="105"/>
      <c r="B83" s="520"/>
      <c r="C83" s="105"/>
      <c r="D83" s="521"/>
      <c r="E83" s="521"/>
      <c r="F83" s="521"/>
      <c r="G83" s="521"/>
      <c r="H83" s="521"/>
      <c r="I83" s="521"/>
    </row>
    <row r="84" spans="1:9" s="517" customFormat="1" ht="12">
      <c r="A84" s="105"/>
      <c r="B84" s="520"/>
      <c r="C84" s="105"/>
      <c r="D84" s="521"/>
      <c r="E84" s="521"/>
      <c r="F84" s="521"/>
      <c r="G84" s="521"/>
      <c r="H84" s="521"/>
      <c r="I84" s="521"/>
    </row>
    <row r="85" spans="1:9" s="517" customFormat="1" ht="12">
      <c r="A85" s="105"/>
      <c r="B85" s="520"/>
      <c r="C85" s="105"/>
      <c r="D85" s="521"/>
      <c r="E85" s="521"/>
      <c r="F85" s="521"/>
      <c r="G85" s="521"/>
      <c r="H85" s="521"/>
      <c r="I85" s="521"/>
    </row>
    <row r="86" spans="1:9" s="517" customFormat="1" ht="12">
      <c r="A86" s="105"/>
      <c r="B86" s="520"/>
      <c r="C86" s="105"/>
      <c r="D86" s="521"/>
      <c r="E86" s="521"/>
      <c r="F86" s="521"/>
      <c r="G86" s="521"/>
      <c r="H86" s="521"/>
      <c r="I86" s="521"/>
    </row>
    <row r="87" spans="1:9" s="517" customFormat="1" ht="12">
      <c r="A87" s="105"/>
      <c r="B87" s="520"/>
      <c r="C87" s="105"/>
      <c r="D87" s="521"/>
      <c r="E87" s="521"/>
      <c r="F87" s="521"/>
      <c r="G87" s="521"/>
      <c r="H87" s="521"/>
      <c r="I87" s="521"/>
    </row>
    <row r="88" spans="1:9" s="517" customFormat="1" ht="12">
      <c r="A88" s="105"/>
      <c r="B88" s="520"/>
      <c r="C88" s="105"/>
      <c r="D88" s="521"/>
      <c r="E88" s="521"/>
      <c r="F88" s="521"/>
      <c r="G88" s="521"/>
      <c r="H88" s="521"/>
      <c r="I88" s="521"/>
    </row>
    <row r="89" spans="1:9" s="517" customFormat="1" ht="12">
      <c r="A89" s="105"/>
      <c r="B89" s="520"/>
      <c r="C89" s="105"/>
      <c r="D89" s="521"/>
      <c r="E89" s="521"/>
      <c r="F89" s="521"/>
      <c r="G89" s="521"/>
      <c r="H89" s="521"/>
      <c r="I89" s="521"/>
    </row>
    <row r="90" spans="1:9" s="517" customFormat="1" ht="12">
      <c r="A90" s="105"/>
      <c r="B90" s="520"/>
      <c r="C90" s="105"/>
      <c r="D90" s="521"/>
      <c r="E90" s="521"/>
      <c r="F90" s="521"/>
      <c r="G90" s="521"/>
      <c r="H90" s="521"/>
      <c r="I90" s="521"/>
    </row>
    <row r="91" spans="1:9" s="517" customFormat="1" ht="12">
      <c r="A91" s="105"/>
      <c r="B91" s="520"/>
      <c r="C91" s="105"/>
      <c r="D91" s="521"/>
      <c r="E91" s="521"/>
      <c r="F91" s="521"/>
      <c r="G91" s="521"/>
      <c r="H91" s="521"/>
      <c r="I91" s="521"/>
    </row>
    <row r="92" spans="1:9" s="517" customFormat="1" ht="12">
      <c r="A92" s="105"/>
      <c r="B92" s="520"/>
      <c r="C92" s="105"/>
      <c r="D92" s="521"/>
      <c r="E92" s="521"/>
      <c r="F92" s="521"/>
      <c r="G92" s="521"/>
      <c r="H92" s="521"/>
      <c r="I92" s="521"/>
    </row>
    <row r="93" spans="1:9" s="517" customFormat="1" ht="12">
      <c r="A93" s="105"/>
      <c r="B93" s="520"/>
      <c r="C93" s="105"/>
      <c r="D93" s="521"/>
      <c r="E93" s="521"/>
      <c r="F93" s="521"/>
      <c r="G93" s="521"/>
      <c r="H93" s="521"/>
      <c r="I93" s="521"/>
    </row>
    <row r="94" spans="1:9" s="517" customFormat="1" ht="12">
      <c r="A94" s="105"/>
      <c r="B94" s="520"/>
      <c r="C94" s="105"/>
      <c r="D94" s="521"/>
      <c r="E94" s="521"/>
      <c r="F94" s="521"/>
      <c r="G94" s="521"/>
      <c r="H94" s="521"/>
      <c r="I94" s="521"/>
    </row>
    <row r="95" spans="1:9" s="517" customFormat="1" ht="12">
      <c r="A95" s="105"/>
      <c r="B95" s="520"/>
      <c r="C95" s="105"/>
      <c r="D95" s="521"/>
      <c r="E95" s="521"/>
      <c r="F95" s="521"/>
      <c r="G95" s="521"/>
      <c r="H95" s="521"/>
      <c r="I95" s="521"/>
    </row>
    <row r="96" spans="1:9" s="517" customFormat="1" ht="12">
      <c r="A96" s="105"/>
      <c r="B96" s="520"/>
      <c r="C96" s="105"/>
      <c r="D96" s="521"/>
      <c r="E96" s="521"/>
      <c r="F96" s="521"/>
      <c r="G96" s="521"/>
      <c r="H96" s="521"/>
      <c r="I96" s="521"/>
    </row>
    <row r="97" spans="1:9" s="517" customFormat="1" ht="12">
      <c r="A97" s="105"/>
      <c r="B97" s="520"/>
      <c r="C97" s="105"/>
      <c r="D97" s="521"/>
      <c r="E97" s="521"/>
      <c r="F97" s="521"/>
      <c r="G97" s="521"/>
      <c r="H97" s="521"/>
      <c r="I97" s="521"/>
    </row>
    <row r="98" spans="1:9" s="517" customFormat="1" ht="12">
      <c r="A98" s="105"/>
      <c r="B98" s="520"/>
      <c r="C98" s="105"/>
      <c r="D98" s="521"/>
      <c r="E98" s="521"/>
      <c r="F98" s="521"/>
      <c r="G98" s="521"/>
      <c r="H98" s="521"/>
      <c r="I98" s="521"/>
    </row>
    <row r="99" spans="1:9" s="517" customFormat="1" ht="12">
      <c r="A99" s="105"/>
      <c r="B99" s="520"/>
      <c r="C99" s="105"/>
      <c r="D99" s="521"/>
      <c r="E99" s="521"/>
      <c r="F99" s="521"/>
      <c r="G99" s="521"/>
      <c r="H99" s="521"/>
      <c r="I99" s="521"/>
    </row>
    <row r="100" spans="1:9" s="517" customFormat="1" ht="12">
      <c r="A100" s="105"/>
      <c r="B100" s="520"/>
      <c r="C100" s="105"/>
      <c r="D100" s="521"/>
      <c r="E100" s="521"/>
      <c r="F100" s="521"/>
      <c r="G100" s="521"/>
      <c r="H100" s="521"/>
      <c r="I100" s="521"/>
    </row>
    <row r="101" spans="1:9" s="517" customFormat="1" ht="12">
      <c r="A101" s="105"/>
      <c r="B101" s="520"/>
      <c r="C101" s="105"/>
      <c r="D101" s="521"/>
      <c r="E101" s="521"/>
      <c r="F101" s="521"/>
      <c r="G101" s="521"/>
      <c r="H101" s="521"/>
      <c r="I101" s="521"/>
    </row>
    <row r="102" spans="1:9" s="517" customFormat="1" ht="12">
      <c r="A102" s="105"/>
      <c r="B102" s="520"/>
      <c r="C102" s="105"/>
      <c r="D102" s="521"/>
      <c r="E102" s="521"/>
      <c r="F102" s="521"/>
      <c r="G102" s="521"/>
      <c r="H102" s="521"/>
      <c r="I102" s="521"/>
    </row>
    <row r="103" spans="1:9" s="517" customFormat="1" ht="12">
      <c r="A103" s="105"/>
      <c r="B103" s="520"/>
      <c r="C103" s="105"/>
      <c r="D103" s="521"/>
      <c r="E103" s="521"/>
      <c r="F103" s="521"/>
      <c r="G103" s="521"/>
      <c r="H103" s="521"/>
      <c r="I103" s="521"/>
    </row>
    <row r="104" spans="1:9" s="517" customFormat="1" ht="12">
      <c r="A104" s="105"/>
      <c r="B104" s="520"/>
      <c r="C104" s="105"/>
      <c r="D104" s="521"/>
      <c r="E104" s="521"/>
      <c r="F104" s="521"/>
      <c r="G104" s="521"/>
      <c r="H104" s="521"/>
      <c r="I104" s="521"/>
    </row>
    <row r="105" spans="1:9" s="517" customFormat="1" ht="12">
      <c r="A105" s="105"/>
      <c r="B105" s="520"/>
      <c r="C105" s="105"/>
      <c r="D105" s="521"/>
      <c r="E105" s="521"/>
      <c r="F105" s="521"/>
      <c r="G105" s="521"/>
      <c r="H105" s="521"/>
      <c r="I105" s="521"/>
    </row>
    <row r="106" spans="1:9" s="517" customFormat="1" ht="12">
      <c r="A106" s="105"/>
      <c r="B106" s="520"/>
      <c r="C106" s="105"/>
      <c r="D106" s="521"/>
      <c r="E106" s="521"/>
      <c r="F106" s="521"/>
      <c r="G106" s="521"/>
      <c r="H106" s="521"/>
      <c r="I106" s="521"/>
    </row>
    <row r="107" spans="1:9" s="517" customFormat="1" ht="12">
      <c r="A107" s="105"/>
      <c r="B107" s="520"/>
      <c r="C107" s="105"/>
      <c r="D107" s="521"/>
      <c r="E107" s="521"/>
      <c r="F107" s="521"/>
      <c r="G107" s="521"/>
      <c r="H107" s="521"/>
      <c r="I107" s="521"/>
    </row>
    <row r="108" spans="1:9" s="517" customFormat="1" ht="12">
      <c r="A108" s="105"/>
      <c r="B108" s="520"/>
      <c r="C108" s="105"/>
      <c r="D108" s="521"/>
      <c r="E108" s="521"/>
      <c r="F108" s="521"/>
      <c r="G108" s="521"/>
      <c r="H108" s="521"/>
      <c r="I108" s="521"/>
    </row>
    <row r="109" spans="1:9" s="517" customFormat="1" ht="12">
      <c r="A109" s="105"/>
      <c r="B109" s="520"/>
      <c r="C109" s="105"/>
      <c r="D109" s="521"/>
      <c r="E109" s="521"/>
      <c r="F109" s="521"/>
      <c r="G109" s="521"/>
      <c r="H109" s="521"/>
      <c r="I109" s="521"/>
    </row>
    <row r="110" spans="1:9" s="517" customFormat="1" ht="12">
      <c r="A110" s="105"/>
      <c r="B110" s="520"/>
      <c r="C110" s="105"/>
      <c r="D110" s="521"/>
      <c r="E110" s="521"/>
      <c r="F110" s="521"/>
      <c r="G110" s="521"/>
      <c r="H110" s="521"/>
      <c r="I110" s="521"/>
    </row>
    <row r="111" spans="1:9" s="517" customFormat="1" ht="12">
      <c r="A111" s="105"/>
      <c r="B111" s="520"/>
      <c r="C111" s="105"/>
      <c r="D111" s="521"/>
      <c r="E111" s="521"/>
      <c r="F111" s="521"/>
      <c r="G111" s="521"/>
      <c r="H111" s="521"/>
      <c r="I111" s="521"/>
    </row>
    <row r="112" spans="1:9" s="517" customFormat="1" ht="12">
      <c r="A112" s="105"/>
      <c r="B112" s="520"/>
      <c r="C112" s="105"/>
      <c r="D112" s="521"/>
      <c r="E112" s="521"/>
      <c r="F112" s="521"/>
      <c r="G112" s="521"/>
      <c r="H112" s="521"/>
      <c r="I112" s="521"/>
    </row>
    <row r="113" spans="1:9" s="517" customFormat="1" ht="12">
      <c r="A113" s="105"/>
      <c r="B113" s="520"/>
      <c r="C113" s="105"/>
      <c r="D113" s="521"/>
      <c r="E113" s="521"/>
      <c r="F113" s="521"/>
      <c r="G113" s="521"/>
      <c r="H113" s="521"/>
      <c r="I113" s="521"/>
    </row>
    <row r="114" spans="1:9" s="517" customFormat="1" ht="12">
      <c r="A114" s="105"/>
      <c r="B114" s="520"/>
      <c r="C114" s="105"/>
      <c r="D114" s="521"/>
      <c r="E114" s="521"/>
      <c r="F114" s="521"/>
      <c r="G114" s="521"/>
      <c r="H114" s="521"/>
      <c r="I114" s="521"/>
    </row>
    <row r="115" spans="1:9" s="517" customFormat="1" ht="12">
      <c r="A115" s="105"/>
      <c r="B115" s="520"/>
      <c r="C115" s="105"/>
      <c r="D115" s="521"/>
      <c r="E115" s="521"/>
      <c r="F115" s="521"/>
      <c r="G115" s="521"/>
      <c r="H115" s="521"/>
      <c r="I115" s="521"/>
    </row>
    <row r="116" spans="1:9" s="517" customFormat="1" ht="12">
      <c r="A116" s="105"/>
      <c r="B116" s="520"/>
      <c r="C116" s="105"/>
      <c r="D116" s="521"/>
      <c r="E116" s="521"/>
      <c r="F116" s="521"/>
      <c r="G116" s="521"/>
      <c r="H116" s="521"/>
      <c r="I116" s="521"/>
    </row>
    <row r="117" spans="1:9" s="517" customFormat="1" ht="12">
      <c r="A117" s="105"/>
      <c r="B117" s="520"/>
      <c r="C117" s="105"/>
      <c r="D117" s="521"/>
      <c r="E117" s="521"/>
      <c r="F117" s="521"/>
      <c r="G117" s="521"/>
      <c r="H117" s="521"/>
      <c r="I117" s="521"/>
    </row>
    <row r="118" spans="1:9" s="517" customFormat="1" ht="12">
      <c r="A118" s="105"/>
      <c r="B118" s="520"/>
      <c r="C118" s="105"/>
      <c r="D118" s="521"/>
      <c r="E118" s="521"/>
      <c r="F118" s="521"/>
      <c r="G118" s="521"/>
      <c r="H118" s="521"/>
      <c r="I118" s="521"/>
    </row>
    <row r="119" spans="1:9" s="517" customFormat="1" ht="12">
      <c r="A119" s="105"/>
      <c r="B119" s="520"/>
      <c r="C119" s="105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26">
      <selection activeCell="J51" sqref="J51"/>
    </sheetView>
  </sheetViews>
  <sheetFormatPr defaultColWidth="10.625" defaultRowHeight="12.75"/>
  <cols>
    <col min="1" max="1" width="42.00390625" style="505" customWidth="1"/>
    <col min="2" max="2" width="8.125" style="515" customWidth="1"/>
    <col min="3" max="3" width="19.625" style="505" customWidth="1"/>
    <col min="4" max="4" width="20.125" style="505" customWidth="1"/>
    <col min="5" max="5" width="23.625" style="505" customWidth="1"/>
    <col min="6" max="6" width="19.625" style="505" customWidth="1"/>
    <col min="7" max="16384" width="10.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2" t="s">
        <v>804</v>
      </c>
      <c r="B2" s="142"/>
      <c r="C2" s="142"/>
      <c r="D2" s="142"/>
      <c r="E2" s="142"/>
      <c r="F2" s="142"/>
    </row>
    <row r="3" spans="1:6" ht="12.75" customHeight="1">
      <c r="A3" s="142" t="s">
        <v>805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378</v>
      </c>
      <c r="B5" s="628" t="str">
        <f>'справка №1-БАЛАНС'!E3</f>
        <v>ИНДУСТРИАЛЕН ХОЛДИНГ БЪЛГАРИЯ АД</v>
      </c>
      <c r="C5" s="628"/>
      <c r="D5" s="628"/>
      <c r="E5" s="566" t="s">
        <v>2</v>
      </c>
      <c r="F5" s="447">
        <f>'справка №1-БАЛАНС'!H3</f>
        <v>121631219</v>
      </c>
    </row>
    <row r="6" spans="1:13" ht="15" customHeight="1">
      <c r="A6" s="27" t="s">
        <v>806</v>
      </c>
      <c r="B6" s="629" t="str">
        <f>'справка №1-БАЛАНС'!E5</f>
        <v> към 30   септември  2012 г.</v>
      </c>
      <c r="C6" s="629"/>
      <c r="D6" s="506"/>
      <c r="E6" s="565" t="s">
        <v>3</v>
      </c>
      <c r="F6" s="507">
        <f>'справка №1-БАЛАНС'!H4</f>
        <v>62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63.75">
      <c r="A8" s="31" t="s">
        <v>807</v>
      </c>
      <c r="B8" s="32" t="s">
        <v>7</v>
      </c>
      <c r="C8" s="33" t="s">
        <v>808</v>
      </c>
      <c r="D8" s="33" t="s">
        <v>809</v>
      </c>
      <c r="E8" s="33" t="s">
        <v>810</v>
      </c>
      <c r="F8" s="33" t="s">
        <v>811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812</v>
      </c>
      <c r="B10" s="35"/>
      <c r="C10" s="425"/>
      <c r="D10" s="425"/>
      <c r="E10" s="425"/>
      <c r="F10" s="425"/>
    </row>
    <row r="11" spans="1:6" ht="18" customHeight="1">
      <c r="A11" s="36" t="s">
        <v>813</v>
      </c>
      <c r="B11" s="37"/>
      <c r="C11" s="425"/>
      <c r="D11" s="425"/>
      <c r="E11" s="425"/>
      <c r="F11" s="425"/>
    </row>
    <row r="12" spans="1:6" ht="14.25" customHeight="1">
      <c r="A12" s="36" t="s">
        <v>849</v>
      </c>
      <c r="B12" s="37"/>
      <c r="C12" s="437">
        <v>7885</v>
      </c>
      <c r="D12" s="567">
        <v>99.998</v>
      </c>
      <c r="E12" s="437"/>
      <c r="F12" s="439">
        <f>C12-E12</f>
        <v>7885</v>
      </c>
    </row>
    <row r="13" spans="1:6" ht="12.75">
      <c r="A13" s="36" t="s">
        <v>857</v>
      </c>
      <c r="B13" s="37"/>
      <c r="C13" s="437">
        <v>57416</v>
      </c>
      <c r="D13" s="567">
        <v>100</v>
      </c>
      <c r="E13" s="437"/>
      <c r="F13" s="439">
        <f aca="true" t="shared" si="0" ref="F13:F27">C13-E13</f>
        <v>57416</v>
      </c>
    </row>
    <row r="14" spans="1:6" ht="12.75">
      <c r="A14" s="36" t="s">
        <v>858</v>
      </c>
      <c r="B14" s="37"/>
      <c r="C14" s="437">
        <v>4773</v>
      </c>
      <c r="D14" s="568">
        <v>99.64</v>
      </c>
      <c r="E14" s="437"/>
      <c r="F14" s="439">
        <f t="shared" si="0"/>
        <v>4773</v>
      </c>
    </row>
    <row r="15" spans="1:6" ht="12.75">
      <c r="A15" s="36" t="s">
        <v>894</v>
      </c>
      <c r="B15" s="37"/>
      <c r="C15" s="437">
        <v>400</v>
      </c>
      <c r="D15" s="437">
        <v>61</v>
      </c>
      <c r="E15" s="437"/>
      <c r="F15" s="439">
        <f t="shared" si="0"/>
        <v>400</v>
      </c>
    </row>
    <row r="16" spans="1:6" ht="12.75">
      <c r="A16" s="36" t="s">
        <v>895</v>
      </c>
      <c r="B16" s="37"/>
      <c r="C16" s="437">
        <v>49287</v>
      </c>
      <c r="D16" s="568">
        <v>100</v>
      </c>
      <c r="E16" s="437"/>
      <c r="F16" s="439">
        <f t="shared" si="0"/>
        <v>49287</v>
      </c>
    </row>
    <row r="17" spans="1:6" ht="12.75">
      <c r="A17" s="36" t="s">
        <v>896</v>
      </c>
      <c r="B17" s="37"/>
      <c r="C17" s="437">
        <v>1467</v>
      </c>
      <c r="D17" s="568">
        <v>95.98</v>
      </c>
      <c r="E17" s="437">
        <v>0</v>
      </c>
      <c r="F17" s="439">
        <f t="shared" si="0"/>
        <v>1467</v>
      </c>
    </row>
    <row r="18" spans="1:6" ht="12.75">
      <c r="A18" s="36" t="s">
        <v>897</v>
      </c>
      <c r="B18" s="37"/>
      <c r="C18" s="437">
        <v>1267</v>
      </c>
      <c r="D18" s="567">
        <v>80.81</v>
      </c>
      <c r="E18" s="437">
        <f>C18</f>
        <v>1267</v>
      </c>
      <c r="F18" s="439">
        <f t="shared" si="0"/>
        <v>0</v>
      </c>
    </row>
    <row r="19" spans="1:6" ht="17.25" customHeight="1">
      <c r="A19" s="36" t="s">
        <v>898</v>
      </c>
      <c r="B19" s="37"/>
      <c r="C19" s="437">
        <v>2936</v>
      </c>
      <c r="D19" s="437">
        <v>99.999</v>
      </c>
      <c r="E19" s="437"/>
      <c r="F19" s="439">
        <f t="shared" si="0"/>
        <v>2936</v>
      </c>
    </row>
    <row r="20" spans="1:6" ht="12.75">
      <c r="A20" s="36" t="s">
        <v>899</v>
      </c>
      <c r="B20" s="37"/>
      <c r="C20" s="437">
        <v>1915</v>
      </c>
      <c r="D20" s="568">
        <v>80.78</v>
      </c>
      <c r="E20" s="437">
        <f>C20</f>
        <v>1915</v>
      </c>
      <c r="F20" s="439">
        <f t="shared" si="0"/>
        <v>0</v>
      </c>
    </row>
    <row r="21" spans="1:6" ht="12.75">
      <c r="A21" s="36" t="s">
        <v>900</v>
      </c>
      <c r="B21" s="37"/>
      <c r="C21" s="437">
        <v>2000</v>
      </c>
      <c r="D21" s="437">
        <v>100</v>
      </c>
      <c r="E21" s="437"/>
      <c r="F21" s="439">
        <f t="shared" si="0"/>
        <v>2000</v>
      </c>
    </row>
    <row r="22" spans="1:6" ht="12.75">
      <c r="A22" s="36" t="s">
        <v>901</v>
      </c>
      <c r="B22" s="37"/>
      <c r="C22" s="437">
        <v>1731</v>
      </c>
      <c r="D22" s="568">
        <v>93.57</v>
      </c>
      <c r="E22" s="437">
        <v>0</v>
      </c>
      <c r="F22" s="439">
        <f t="shared" si="0"/>
        <v>1731</v>
      </c>
    </row>
    <row r="23" spans="1:6" ht="12" customHeight="1">
      <c r="A23" s="36" t="s">
        <v>902</v>
      </c>
      <c r="B23" s="37"/>
      <c r="C23" s="437">
        <v>23843</v>
      </c>
      <c r="D23" s="568">
        <v>61.5</v>
      </c>
      <c r="E23" s="437"/>
      <c r="F23" s="439">
        <f t="shared" si="0"/>
        <v>23843</v>
      </c>
    </row>
    <row r="24" spans="1:6" ht="12.75">
      <c r="A24" s="36" t="s">
        <v>904</v>
      </c>
      <c r="B24" s="37"/>
      <c r="C24" s="437">
        <v>1267</v>
      </c>
      <c r="D24" s="568">
        <v>61</v>
      </c>
      <c r="E24" s="437"/>
      <c r="F24" s="439">
        <f t="shared" si="0"/>
        <v>1267</v>
      </c>
    </row>
    <row r="25" spans="1:6" ht="12.75">
      <c r="A25" s="36" t="s">
        <v>903</v>
      </c>
      <c r="B25" s="37"/>
      <c r="C25" s="437">
        <v>200</v>
      </c>
      <c r="D25" s="568">
        <v>100</v>
      </c>
      <c r="E25" s="437"/>
      <c r="F25" s="439">
        <f t="shared" si="0"/>
        <v>200</v>
      </c>
    </row>
    <row r="26" spans="1:6" ht="25.5">
      <c r="A26" s="36" t="s">
        <v>905</v>
      </c>
      <c r="B26" s="37"/>
      <c r="C26" s="437">
        <v>36525</v>
      </c>
      <c r="D26" s="568">
        <v>61.5</v>
      </c>
      <c r="E26" s="437"/>
      <c r="F26" s="439">
        <f t="shared" si="0"/>
        <v>36525</v>
      </c>
    </row>
    <row r="27" spans="1:6" ht="12.75">
      <c r="A27" s="36" t="s">
        <v>906</v>
      </c>
      <c r="B27" s="37"/>
      <c r="C27" s="437">
        <v>2300</v>
      </c>
      <c r="D27" s="568">
        <v>1</v>
      </c>
      <c r="E27" s="437"/>
      <c r="F27" s="439">
        <f t="shared" si="0"/>
        <v>2300</v>
      </c>
    </row>
    <row r="28" spans="1:16" ht="11.25" customHeight="1">
      <c r="A28" s="38" t="s">
        <v>550</v>
      </c>
      <c r="B28" s="39" t="s">
        <v>814</v>
      </c>
      <c r="C28" s="425">
        <f>SUM(C12:C27)</f>
        <v>195212</v>
      </c>
      <c r="D28" s="425"/>
      <c r="E28" s="425">
        <f>SUM(E12:E24)</f>
        <v>3182</v>
      </c>
      <c r="F28" s="438">
        <f>SUM(F12:F27)</f>
        <v>192030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6" ht="16.5" customHeight="1">
      <c r="A29" s="36" t="s">
        <v>815</v>
      </c>
      <c r="B29" s="40"/>
      <c r="C29" s="425"/>
      <c r="D29" s="425"/>
      <c r="E29" s="425"/>
      <c r="F29" s="438"/>
    </row>
    <row r="30" spans="1:6" ht="12.75">
      <c r="A30" s="36"/>
      <c r="B30" s="40"/>
      <c r="C30" s="437"/>
      <c r="D30" s="437">
        <f>+I12</f>
        <v>0</v>
      </c>
      <c r="E30" s="437"/>
      <c r="F30" s="439">
        <f>C30-E30</f>
        <v>0</v>
      </c>
    </row>
    <row r="31" spans="1:6" ht="12.75" hidden="1">
      <c r="A31" s="36"/>
      <c r="B31" s="40"/>
      <c r="C31" s="437"/>
      <c r="D31" s="437"/>
      <c r="E31" s="437"/>
      <c r="F31" s="439">
        <f aca="true" t="shared" si="1" ref="F31:F44">C31-E31</f>
        <v>0</v>
      </c>
    </row>
    <row r="32" spans="1:6" ht="12.75" hidden="1">
      <c r="A32" s="36"/>
      <c r="B32" s="40"/>
      <c r="C32" s="437"/>
      <c r="D32" s="437"/>
      <c r="E32" s="437"/>
      <c r="F32" s="439">
        <f t="shared" si="1"/>
        <v>0</v>
      </c>
    </row>
    <row r="33" spans="1:6" ht="12.75" hidden="1">
      <c r="A33" s="36"/>
      <c r="B33" s="40"/>
      <c r="C33" s="437"/>
      <c r="D33" s="437"/>
      <c r="E33" s="437"/>
      <c r="F33" s="439">
        <f t="shared" si="1"/>
        <v>0</v>
      </c>
    </row>
    <row r="34" spans="1:6" ht="12.75" hidden="1">
      <c r="A34" s="36"/>
      <c r="B34" s="37"/>
      <c r="C34" s="437"/>
      <c r="D34" s="437"/>
      <c r="E34" s="437"/>
      <c r="F34" s="439">
        <f t="shared" si="1"/>
        <v>0</v>
      </c>
    </row>
    <row r="35" spans="1:6" ht="12.75" hidden="1">
      <c r="A35" s="36"/>
      <c r="B35" s="37"/>
      <c r="C35" s="437"/>
      <c r="D35" s="437"/>
      <c r="E35" s="437"/>
      <c r="F35" s="439">
        <f t="shared" si="1"/>
        <v>0</v>
      </c>
    </row>
    <row r="36" spans="1:6" ht="12.75" hidden="1">
      <c r="A36" s="36"/>
      <c r="B36" s="37"/>
      <c r="C36" s="437"/>
      <c r="D36" s="437"/>
      <c r="E36" s="437"/>
      <c r="F36" s="439">
        <f t="shared" si="1"/>
        <v>0</v>
      </c>
    </row>
    <row r="37" spans="1:6" ht="12.75" hidden="1">
      <c r="A37" s="36"/>
      <c r="B37" s="37"/>
      <c r="C37" s="437"/>
      <c r="D37" s="437"/>
      <c r="E37" s="437"/>
      <c r="F37" s="439">
        <f t="shared" si="1"/>
        <v>0</v>
      </c>
    </row>
    <row r="38" spans="1:6" ht="12.75" hidden="1">
      <c r="A38" s="36"/>
      <c r="B38" s="37"/>
      <c r="C38" s="437"/>
      <c r="D38" s="437"/>
      <c r="E38" s="437"/>
      <c r="F38" s="439">
        <f t="shared" si="1"/>
        <v>0</v>
      </c>
    </row>
    <row r="39" spans="1:6" ht="12.75" hidden="1">
      <c r="A39" s="36"/>
      <c r="B39" s="37"/>
      <c r="C39" s="437"/>
      <c r="D39" s="437"/>
      <c r="E39" s="437"/>
      <c r="F39" s="439">
        <f t="shared" si="1"/>
        <v>0</v>
      </c>
    </row>
    <row r="40" spans="1:6" ht="12.75" hidden="1">
      <c r="A40" s="36"/>
      <c r="B40" s="37"/>
      <c r="C40" s="437"/>
      <c r="D40" s="437"/>
      <c r="E40" s="437"/>
      <c r="F40" s="439">
        <f t="shared" si="1"/>
        <v>0</v>
      </c>
    </row>
    <row r="41" spans="1:6" ht="12.75" hidden="1">
      <c r="A41" s="36"/>
      <c r="B41" s="37"/>
      <c r="C41" s="437"/>
      <c r="D41" s="437"/>
      <c r="E41" s="437"/>
      <c r="F41" s="439">
        <f t="shared" si="1"/>
        <v>0</v>
      </c>
    </row>
    <row r="42" spans="1:6" ht="12.75" hidden="1">
      <c r="A42" s="36"/>
      <c r="B42" s="37"/>
      <c r="C42" s="437"/>
      <c r="D42" s="437"/>
      <c r="E42" s="437"/>
      <c r="F42" s="439">
        <f t="shared" si="1"/>
        <v>0</v>
      </c>
    </row>
    <row r="43" spans="1:6" ht="12" customHeight="1" hidden="1">
      <c r="A43" s="36"/>
      <c r="B43" s="37"/>
      <c r="C43" s="437"/>
      <c r="D43" s="437"/>
      <c r="E43" s="437"/>
      <c r="F43" s="439">
        <f t="shared" si="1"/>
        <v>0</v>
      </c>
    </row>
    <row r="44" spans="1:6" ht="12.75" hidden="1">
      <c r="A44" s="36"/>
      <c r="B44" s="37"/>
      <c r="C44" s="437"/>
      <c r="D44" s="437"/>
      <c r="E44" s="437"/>
      <c r="F44" s="439">
        <f t="shared" si="1"/>
        <v>0</v>
      </c>
    </row>
    <row r="45" spans="1:16" ht="15" customHeight="1">
      <c r="A45" s="38" t="s">
        <v>567</v>
      </c>
      <c r="B45" s="39" t="s">
        <v>816</v>
      </c>
      <c r="C45" s="425">
        <f>SUM(C30:C44)</f>
        <v>0</v>
      </c>
      <c r="D45" s="425"/>
      <c r="E45" s="425">
        <f>SUM(E30:E44)</f>
        <v>0</v>
      </c>
      <c r="F45" s="438">
        <f>SUM(F30:F44)</f>
        <v>0</v>
      </c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6" ht="12.75" customHeight="1">
      <c r="A46" s="36" t="s">
        <v>817</v>
      </c>
      <c r="B46" s="40"/>
      <c r="C46" s="425"/>
      <c r="D46" s="425"/>
      <c r="E46" s="425"/>
      <c r="F46" s="438"/>
    </row>
    <row r="47" spans="1:6" ht="12.75">
      <c r="A47" s="36" t="s">
        <v>855</v>
      </c>
      <c r="B47" s="40"/>
      <c r="C47" s="437">
        <v>1846</v>
      </c>
      <c r="D47" s="437">
        <v>30</v>
      </c>
      <c r="E47" s="437"/>
      <c r="F47" s="439">
        <f aca="true" t="shared" si="2" ref="F47:F57">C47-E47</f>
        <v>1846</v>
      </c>
    </row>
    <row r="48" spans="1:6" ht="0.75" customHeight="1">
      <c r="A48" s="36"/>
      <c r="B48" s="37"/>
      <c r="C48" s="437"/>
      <c r="D48" s="437"/>
      <c r="E48" s="437"/>
      <c r="F48" s="439">
        <f t="shared" si="2"/>
        <v>0</v>
      </c>
    </row>
    <row r="49" spans="1:6" ht="12.75" hidden="1">
      <c r="A49" s="36"/>
      <c r="B49" s="37"/>
      <c r="C49" s="437"/>
      <c r="D49" s="437"/>
      <c r="E49" s="437"/>
      <c r="F49" s="439">
        <f t="shared" si="2"/>
        <v>0</v>
      </c>
    </row>
    <row r="50" spans="1:6" ht="12.75" hidden="1">
      <c r="A50" s="36"/>
      <c r="B50" s="37"/>
      <c r="C50" s="437"/>
      <c r="D50" s="437"/>
      <c r="E50" s="437"/>
      <c r="F50" s="439">
        <f t="shared" si="2"/>
        <v>0</v>
      </c>
    </row>
    <row r="51" spans="1:6" ht="12.75">
      <c r="A51" s="36"/>
      <c r="B51" s="37"/>
      <c r="C51" s="437"/>
      <c r="D51" s="437"/>
      <c r="E51" s="437"/>
      <c r="F51" s="439">
        <f t="shared" si="2"/>
        <v>0</v>
      </c>
    </row>
    <row r="52" spans="1:6" ht="12.75" hidden="1">
      <c r="A52" s="36"/>
      <c r="B52" s="37"/>
      <c r="C52" s="437"/>
      <c r="D52" s="437"/>
      <c r="E52" s="437"/>
      <c r="F52" s="439">
        <f t="shared" si="2"/>
        <v>0</v>
      </c>
    </row>
    <row r="53" spans="1:6" ht="12.75" hidden="1">
      <c r="A53" s="36"/>
      <c r="B53" s="37"/>
      <c r="C53" s="437"/>
      <c r="D53" s="437"/>
      <c r="E53" s="437"/>
      <c r="F53" s="439">
        <f t="shared" si="2"/>
        <v>0</v>
      </c>
    </row>
    <row r="54" spans="1:6" ht="12.75" hidden="1">
      <c r="A54" s="36"/>
      <c r="B54" s="37"/>
      <c r="C54" s="437"/>
      <c r="D54" s="437"/>
      <c r="E54" s="437"/>
      <c r="F54" s="439">
        <f t="shared" si="2"/>
        <v>0</v>
      </c>
    </row>
    <row r="55" spans="1:6" ht="12.75" hidden="1">
      <c r="A55" s="36"/>
      <c r="B55" s="37"/>
      <c r="C55" s="437"/>
      <c r="D55" s="437"/>
      <c r="E55" s="437"/>
      <c r="F55" s="439">
        <f t="shared" si="2"/>
        <v>0</v>
      </c>
    </row>
    <row r="56" spans="1:6" ht="12" customHeight="1" hidden="1">
      <c r="A56" s="36"/>
      <c r="B56" s="37"/>
      <c r="C56" s="437"/>
      <c r="D56" s="437"/>
      <c r="E56" s="437"/>
      <c r="F56" s="439">
        <f t="shared" si="2"/>
        <v>0</v>
      </c>
    </row>
    <row r="57" spans="1:6" ht="12.75" hidden="1">
      <c r="A57" s="36"/>
      <c r="B57" s="37"/>
      <c r="C57" s="437"/>
      <c r="D57" s="437"/>
      <c r="E57" s="437"/>
      <c r="F57" s="439">
        <f t="shared" si="2"/>
        <v>0</v>
      </c>
    </row>
    <row r="58" spans="1:16" ht="12" customHeight="1">
      <c r="A58" s="38" t="s">
        <v>586</v>
      </c>
      <c r="B58" s="39" t="s">
        <v>818</v>
      </c>
      <c r="C58" s="425">
        <f>SUM(C47:C57)</f>
        <v>1846</v>
      </c>
      <c r="D58" s="425"/>
      <c r="E58" s="425">
        <f>SUM(E47:E57)</f>
        <v>0</v>
      </c>
      <c r="F58" s="438">
        <f>SUM(F47:F57)</f>
        <v>1846</v>
      </c>
      <c r="G58" s="512"/>
      <c r="H58" s="512"/>
      <c r="I58" s="512"/>
      <c r="J58" s="512"/>
      <c r="K58" s="512"/>
      <c r="L58" s="512"/>
      <c r="M58" s="512"/>
      <c r="N58" s="512"/>
      <c r="O58" s="512"/>
      <c r="P58" s="512"/>
    </row>
    <row r="59" spans="1:6" ht="18.75" customHeight="1">
      <c r="A59" s="36" t="s">
        <v>819</v>
      </c>
      <c r="B59" s="40"/>
      <c r="C59" s="425"/>
      <c r="D59" s="425"/>
      <c r="E59" s="425"/>
      <c r="F59" s="438"/>
    </row>
    <row r="60" spans="1:6" ht="16.5" customHeight="1">
      <c r="A60" s="36" t="s">
        <v>859</v>
      </c>
      <c r="B60" s="40"/>
      <c r="C60" s="437"/>
      <c r="D60" s="568"/>
      <c r="E60" s="437"/>
      <c r="F60" s="439">
        <f>C60-E60</f>
        <v>0</v>
      </c>
    </row>
    <row r="61" spans="1:6" ht="16.5" customHeight="1">
      <c r="A61" s="36" t="s">
        <v>860</v>
      </c>
      <c r="B61" s="37"/>
      <c r="C61" s="437">
        <v>4</v>
      </c>
      <c r="D61" s="568">
        <v>0.05</v>
      </c>
      <c r="E61" s="437"/>
      <c r="F61" s="439">
        <f>C61-E61</f>
        <v>4</v>
      </c>
    </row>
    <row r="62" spans="1:6" ht="16.5" customHeight="1">
      <c r="A62" s="36" t="s">
        <v>861</v>
      </c>
      <c r="B62" s="37"/>
      <c r="C62" s="437">
        <v>1</v>
      </c>
      <c r="D62" s="437"/>
      <c r="E62" s="437"/>
      <c r="F62" s="439">
        <f aca="true" t="shared" si="3" ref="F62:F71">C62-E62</f>
        <v>1</v>
      </c>
    </row>
    <row r="63" spans="1:6" ht="7.5" customHeight="1" hidden="1">
      <c r="A63" s="36"/>
      <c r="B63" s="37"/>
      <c r="C63" s="437"/>
      <c r="D63" s="437"/>
      <c r="E63" s="437"/>
      <c r="F63" s="439">
        <f t="shared" si="3"/>
        <v>0</v>
      </c>
    </row>
    <row r="64" spans="1:6" ht="11.25" customHeight="1" hidden="1">
      <c r="A64" s="36"/>
      <c r="B64" s="37"/>
      <c r="C64" s="437"/>
      <c r="D64" s="437"/>
      <c r="E64" s="437"/>
      <c r="F64" s="439">
        <f t="shared" si="3"/>
        <v>0</v>
      </c>
    </row>
    <row r="65" spans="1:6" ht="9.75" customHeight="1" hidden="1">
      <c r="A65" s="36"/>
      <c r="B65" s="37"/>
      <c r="C65" s="437"/>
      <c r="D65" s="437"/>
      <c r="E65" s="437"/>
      <c r="F65" s="439">
        <f t="shared" si="3"/>
        <v>0</v>
      </c>
    </row>
    <row r="66" spans="1:6" ht="11.25" customHeight="1" hidden="1">
      <c r="A66" s="36"/>
      <c r="B66" s="37"/>
      <c r="C66" s="437"/>
      <c r="D66" s="437"/>
      <c r="E66" s="437"/>
      <c r="F66" s="439">
        <f t="shared" si="3"/>
        <v>0</v>
      </c>
    </row>
    <row r="67" spans="1:6" ht="10.5" customHeight="1" hidden="1">
      <c r="A67" s="36"/>
      <c r="B67" s="37"/>
      <c r="C67" s="437"/>
      <c r="D67" s="437"/>
      <c r="E67" s="437"/>
      <c r="F67" s="439">
        <f t="shared" si="3"/>
        <v>0</v>
      </c>
    </row>
    <row r="68" spans="1:6" ht="9.75" customHeight="1" hidden="1">
      <c r="A68" s="36"/>
      <c r="B68" s="37"/>
      <c r="C68" s="437"/>
      <c r="D68" s="437"/>
      <c r="E68" s="437"/>
      <c r="F68" s="439">
        <f t="shared" si="3"/>
        <v>0</v>
      </c>
    </row>
    <row r="69" spans="1:6" ht="9" customHeight="1" hidden="1">
      <c r="A69" s="36"/>
      <c r="B69" s="37"/>
      <c r="C69" s="437"/>
      <c r="D69" s="437"/>
      <c r="E69" s="437"/>
      <c r="F69" s="439">
        <f t="shared" si="3"/>
        <v>0</v>
      </c>
    </row>
    <row r="70" spans="1:6" ht="7.5" customHeight="1" hidden="1">
      <c r="A70" s="36"/>
      <c r="B70" s="37"/>
      <c r="C70" s="437"/>
      <c r="D70" s="437"/>
      <c r="E70" s="437"/>
      <c r="F70" s="439">
        <f t="shared" si="3"/>
        <v>0</v>
      </c>
    </row>
    <row r="71" spans="1:6" ht="12" customHeight="1" hidden="1">
      <c r="A71" s="36"/>
      <c r="B71" s="37"/>
      <c r="C71" s="437"/>
      <c r="D71" s="437"/>
      <c r="E71" s="437"/>
      <c r="F71" s="439">
        <f t="shared" si="3"/>
        <v>0</v>
      </c>
    </row>
    <row r="72" spans="1:16" ht="14.25" customHeight="1">
      <c r="A72" s="38" t="s">
        <v>820</v>
      </c>
      <c r="B72" s="39" t="s">
        <v>821</v>
      </c>
      <c r="C72" s="425">
        <f>SUM(C60:C71)</f>
        <v>5</v>
      </c>
      <c r="D72" s="425"/>
      <c r="E72" s="425">
        <f>SUM(E60:E71)</f>
        <v>0</v>
      </c>
      <c r="F72" s="438">
        <f>SUM(F60:F71)</f>
        <v>5</v>
      </c>
      <c r="G72" s="512"/>
      <c r="H72" s="512"/>
      <c r="I72" s="512"/>
      <c r="J72" s="512"/>
      <c r="K72" s="512"/>
      <c r="L72" s="512"/>
      <c r="M72" s="512"/>
      <c r="N72" s="512"/>
      <c r="O72" s="512"/>
      <c r="P72" s="512"/>
    </row>
    <row r="73" spans="1:16" ht="20.25" customHeight="1">
      <c r="A73" s="41" t="s">
        <v>822</v>
      </c>
      <c r="B73" s="39" t="s">
        <v>823</v>
      </c>
      <c r="C73" s="425">
        <f>C72+C58+C45+C28</f>
        <v>197063</v>
      </c>
      <c r="D73" s="425"/>
      <c r="E73" s="425">
        <f>E72+E58+E45+E28</f>
        <v>3182</v>
      </c>
      <c r="F73" s="438">
        <f>F72+F58+F45+F28</f>
        <v>193881</v>
      </c>
      <c r="G73" s="512"/>
      <c r="H73" s="512"/>
      <c r="I73" s="512"/>
      <c r="J73" s="512"/>
      <c r="K73" s="512"/>
      <c r="L73" s="512"/>
      <c r="M73" s="512"/>
      <c r="N73" s="512"/>
      <c r="O73" s="512"/>
      <c r="P73" s="512"/>
    </row>
    <row r="74" spans="1:6" ht="15" customHeight="1">
      <c r="A74" s="34" t="s">
        <v>824</v>
      </c>
      <c r="B74" s="39"/>
      <c r="C74" s="425"/>
      <c r="D74" s="425"/>
      <c r="E74" s="425"/>
      <c r="F74" s="438"/>
    </row>
    <row r="75" spans="1:8" ht="14.25" customHeight="1">
      <c r="A75" s="36" t="s">
        <v>813</v>
      </c>
      <c r="B75" s="40"/>
      <c r="C75" s="425"/>
      <c r="D75" s="425"/>
      <c r="E75" s="425"/>
      <c r="F75" s="438"/>
      <c r="H75" s="505" t="s">
        <v>875</v>
      </c>
    </row>
    <row r="76" spans="1:6" ht="25.5">
      <c r="A76" s="36" t="s">
        <v>850</v>
      </c>
      <c r="B76" s="40"/>
      <c r="C76" s="437">
        <v>130</v>
      </c>
      <c r="D76" s="437">
        <v>100</v>
      </c>
      <c r="E76" s="437"/>
      <c r="F76" s="439">
        <f>C76-E76</f>
        <v>130</v>
      </c>
    </row>
    <row r="77" spans="1:6" ht="12.75">
      <c r="A77" s="36" t="s">
        <v>870</v>
      </c>
      <c r="B77" s="40"/>
      <c r="C77" s="437">
        <v>17</v>
      </c>
      <c r="D77" s="437">
        <v>100</v>
      </c>
      <c r="E77" s="437"/>
      <c r="F77" s="439">
        <v>17</v>
      </c>
    </row>
    <row r="78" spans="1:6" ht="12.75">
      <c r="A78" s="36" t="s">
        <v>864</v>
      </c>
      <c r="B78" s="40"/>
      <c r="C78" s="437">
        <v>2</v>
      </c>
      <c r="D78" s="437">
        <v>100</v>
      </c>
      <c r="E78" s="437"/>
      <c r="F78" s="439">
        <v>2</v>
      </c>
    </row>
    <row r="79" spans="1:6" ht="12.75">
      <c r="A79" s="36" t="s">
        <v>868</v>
      </c>
      <c r="B79" s="40"/>
      <c r="C79" s="437">
        <v>195.5</v>
      </c>
      <c r="D79" s="437">
        <v>100</v>
      </c>
      <c r="E79" s="437"/>
      <c r="F79" s="439">
        <v>195.5</v>
      </c>
    </row>
    <row r="80" spans="1:6" ht="12.75">
      <c r="A80" s="36" t="s">
        <v>869</v>
      </c>
      <c r="B80" s="40"/>
      <c r="C80" s="437">
        <v>195.5</v>
      </c>
      <c r="D80" s="437">
        <v>100</v>
      </c>
      <c r="E80" s="437"/>
      <c r="F80" s="439">
        <v>195.5</v>
      </c>
    </row>
    <row r="81" spans="1:6" ht="12.75">
      <c r="A81" s="36" t="s">
        <v>879</v>
      </c>
      <c r="B81" s="40"/>
      <c r="C81" s="437">
        <v>1</v>
      </c>
      <c r="D81" s="437">
        <v>100</v>
      </c>
      <c r="E81" s="437"/>
      <c r="F81" s="439">
        <v>1</v>
      </c>
    </row>
    <row r="82" spans="1:6" ht="12.75">
      <c r="A82" s="36" t="s">
        <v>880</v>
      </c>
      <c r="B82" s="40"/>
      <c r="C82" s="437">
        <v>2</v>
      </c>
      <c r="D82" s="437">
        <v>100</v>
      </c>
      <c r="E82" s="437"/>
      <c r="F82" s="439">
        <v>2</v>
      </c>
    </row>
    <row r="83" spans="1:6" ht="12.75">
      <c r="A83" s="36" t="s">
        <v>871</v>
      </c>
      <c r="B83" s="40"/>
      <c r="C83" s="437">
        <v>17</v>
      </c>
      <c r="D83" s="437">
        <v>100</v>
      </c>
      <c r="E83" s="437"/>
      <c r="F83" s="439">
        <f aca="true" t="shared" si="4" ref="F83:F96">C83-E83</f>
        <v>17</v>
      </c>
    </row>
    <row r="84" spans="1:6" ht="0.75" customHeight="1">
      <c r="A84" s="36" t="s">
        <v>535</v>
      </c>
      <c r="B84" s="40"/>
      <c r="C84" s="437"/>
      <c r="D84" s="437"/>
      <c r="E84" s="437"/>
      <c r="F84" s="439">
        <f t="shared" si="4"/>
        <v>0</v>
      </c>
    </row>
    <row r="85" spans="1:6" ht="12.75" hidden="1">
      <c r="A85" s="36" t="s">
        <v>538</v>
      </c>
      <c r="B85" s="40"/>
      <c r="C85" s="437"/>
      <c r="D85" s="437"/>
      <c r="E85" s="437"/>
      <c r="F85" s="439">
        <f t="shared" si="4"/>
        <v>0</v>
      </c>
    </row>
    <row r="86" spans="1:6" ht="12.75" hidden="1">
      <c r="A86" s="36">
        <v>5</v>
      </c>
      <c r="B86" s="37"/>
      <c r="C86" s="437"/>
      <c r="D86" s="437"/>
      <c r="E86" s="437"/>
      <c r="F86" s="439">
        <f t="shared" si="4"/>
        <v>0</v>
      </c>
    </row>
    <row r="87" spans="1:6" ht="12.75" hidden="1">
      <c r="A87" s="36">
        <v>6</v>
      </c>
      <c r="B87" s="37"/>
      <c r="C87" s="437"/>
      <c r="D87" s="437"/>
      <c r="E87" s="437"/>
      <c r="F87" s="439">
        <f t="shared" si="4"/>
        <v>0</v>
      </c>
    </row>
    <row r="88" spans="1:6" ht="12.75" hidden="1">
      <c r="A88" s="36">
        <v>7</v>
      </c>
      <c r="B88" s="37"/>
      <c r="C88" s="437"/>
      <c r="D88" s="437"/>
      <c r="E88" s="437"/>
      <c r="F88" s="439">
        <f t="shared" si="4"/>
        <v>0</v>
      </c>
    </row>
    <row r="89" spans="1:6" ht="12.75" hidden="1">
      <c r="A89" s="36">
        <v>8</v>
      </c>
      <c r="B89" s="37"/>
      <c r="C89" s="437"/>
      <c r="D89" s="437"/>
      <c r="E89" s="437"/>
      <c r="F89" s="439">
        <f t="shared" si="4"/>
        <v>0</v>
      </c>
    </row>
    <row r="90" spans="1:6" ht="12" customHeight="1" hidden="1">
      <c r="A90" s="36">
        <v>9</v>
      </c>
      <c r="B90" s="37"/>
      <c r="C90" s="437"/>
      <c r="D90" s="437"/>
      <c r="E90" s="437"/>
      <c r="F90" s="439">
        <f t="shared" si="4"/>
        <v>0</v>
      </c>
    </row>
    <row r="91" spans="1:6" ht="12.75" hidden="1">
      <c r="A91" s="36">
        <v>10</v>
      </c>
      <c r="B91" s="37"/>
      <c r="C91" s="437"/>
      <c r="D91" s="437"/>
      <c r="E91" s="437"/>
      <c r="F91" s="439">
        <f t="shared" si="4"/>
        <v>0</v>
      </c>
    </row>
    <row r="92" spans="1:6" ht="12.75" hidden="1">
      <c r="A92" s="36">
        <v>11</v>
      </c>
      <c r="B92" s="37"/>
      <c r="C92" s="437"/>
      <c r="D92" s="437"/>
      <c r="E92" s="437"/>
      <c r="F92" s="439">
        <f t="shared" si="4"/>
        <v>0</v>
      </c>
    </row>
    <row r="93" spans="1:6" ht="12.75" hidden="1">
      <c r="A93" s="36">
        <v>12</v>
      </c>
      <c r="B93" s="37"/>
      <c r="C93" s="437"/>
      <c r="D93" s="437"/>
      <c r="E93" s="437"/>
      <c r="F93" s="439">
        <f t="shared" si="4"/>
        <v>0</v>
      </c>
    </row>
    <row r="94" spans="1:6" ht="12.75" hidden="1">
      <c r="A94" s="36">
        <v>13</v>
      </c>
      <c r="B94" s="37"/>
      <c r="C94" s="437"/>
      <c r="D94" s="437"/>
      <c r="E94" s="437"/>
      <c r="F94" s="439">
        <f t="shared" si="4"/>
        <v>0</v>
      </c>
    </row>
    <row r="95" spans="1:6" ht="12" customHeight="1" hidden="1">
      <c r="A95" s="36">
        <v>14</v>
      </c>
      <c r="B95" s="37"/>
      <c r="C95" s="437"/>
      <c r="D95" s="437"/>
      <c r="E95" s="437"/>
      <c r="F95" s="439">
        <f t="shared" si="4"/>
        <v>0</v>
      </c>
    </row>
    <row r="96" spans="1:6" ht="12.75" hidden="1">
      <c r="A96" s="36">
        <v>15</v>
      </c>
      <c r="B96" s="37"/>
      <c r="C96" s="437"/>
      <c r="D96" s="437"/>
      <c r="E96" s="437"/>
      <c r="F96" s="439">
        <f t="shared" si="4"/>
        <v>0</v>
      </c>
    </row>
    <row r="97" spans="1:16" ht="15" customHeight="1">
      <c r="A97" s="38" t="s">
        <v>550</v>
      </c>
      <c r="B97" s="39" t="s">
        <v>825</v>
      </c>
      <c r="C97" s="425">
        <f>SUM(C76:C96)</f>
        <v>560</v>
      </c>
      <c r="D97" s="425"/>
      <c r="E97" s="425">
        <f>SUM(E76:E96)</f>
        <v>0</v>
      </c>
      <c r="F97" s="438">
        <f>SUM(F76:F96)</f>
        <v>560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815</v>
      </c>
      <c r="B98" s="40"/>
      <c r="C98" s="425"/>
      <c r="D98" s="425"/>
      <c r="E98" s="425"/>
      <c r="F98" s="438"/>
    </row>
    <row r="99" spans="1:6" ht="12.75">
      <c r="A99" s="36"/>
      <c r="B99" s="40"/>
      <c r="C99" s="437"/>
      <c r="D99" s="437"/>
      <c r="E99" s="437"/>
      <c r="F99" s="439">
        <f>C99-E99</f>
        <v>0</v>
      </c>
    </row>
    <row r="100" spans="1:6" ht="0.75" customHeight="1">
      <c r="A100" s="36"/>
      <c r="B100" s="40"/>
      <c r="C100" s="437"/>
      <c r="D100" s="437"/>
      <c r="E100" s="437"/>
      <c r="F100" s="439">
        <f aca="true" t="shared" si="5" ref="F100:F113">C100-E100</f>
        <v>0</v>
      </c>
    </row>
    <row r="101" spans="1:6" ht="12.75" hidden="1">
      <c r="A101" s="36"/>
      <c r="B101" s="40"/>
      <c r="C101" s="437"/>
      <c r="D101" s="437"/>
      <c r="E101" s="437"/>
      <c r="F101" s="439">
        <f t="shared" si="5"/>
        <v>0</v>
      </c>
    </row>
    <row r="102" spans="1:6" ht="12.75" hidden="1">
      <c r="A102" s="36"/>
      <c r="B102" s="40"/>
      <c r="C102" s="437"/>
      <c r="D102" s="437"/>
      <c r="E102" s="437"/>
      <c r="F102" s="439">
        <f t="shared" si="5"/>
        <v>0</v>
      </c>
    </row>
    <row r="103" spans="1:6" ht="12.75" hidden="1">
      <c r="A103" s="36"/>
      <c r="B103" s="37"/>
      <c r="C103" s="437"/>
      <c r="D103" s="437"/>
      <c r="E103" s="437"/>
      <c r="F103" s="439">
        <f t="shared" si="5"/>
        <v>0</v>
      </c>
    </row>
    <row r="104" spans="1:6" ht="12.75" hidden="1">
      <c r="A104" s="36"/>
      <c r="B104" s="37"/>
      <c r="C104" s="437"/>
      <c r="D104" s="437"/>
      <c r="E104" s="437"/>
      <c r="F104" s="439">
        <f t="shared" si="5"/>
        <v>0</v>
      </c>
    </row>
    <row r="105" spans="1:6" ht="12.75" hidden="1">
      <c r="A105" s="36"/>
      <c r="B105" s="37"/>
      <c r="C105" s="437"/>
      <c r="D105" s="437"/>
      <c r="E105" s="437"/>
      <c r="F105" s="439">
        <f t="shared" si="5"/>
        <v>0</v>
      </c>
    </row>
    <row r="106" spans="1:6" ht="12.75" hidden="1">
      <c r="A106" s="36"/>
      <c r="B106" s="37"/>
      <c r="C106" s="437"/>
      <c r="D106" s="437"/>
      <c r="E106" s="437"/>
      <c r="F106" s="439">
        <f t="shared" si="5"/>
        <v>0</v>
      </c>
    </row>
    <row r="107" spans="1:6" ht="12" customHeight="1" hidden="1">
      <c r="A107" s="36"/>
      <c r="B107" s="37"/>
      <c r="C107" s="437"/>
      <c r="D107" s="437"/>
      <c r="E107" s="437"/>
      <c r="F107" s="439">
        <f t="shared" si="5"/>
        <v>0</v>
      </c>
    </row>
    <row r="108" spans="1:6" ht="12.75" hidden="1">
      <c r="A108" s="36"/>
      <c r="B108" s="37"/>
      <c r="C108" s="437"/>
      <c r="D108" s="437"/>
      <c r="E108" s="437"/>
      <c r="F108" s="439">
        <f t="shared" si="5"/>
        <v>0</v>
      </c>
    </row>
    <row r="109" spans="1:6" ht="12.75" hidden="1">
      <c r="A109" s="36"/>
      <c r="B109" s="37"/>
      <c r="C109" s="437"/>
      <c r="D109" s="437"/>
      <c r="E109" s="437"/>
      <c r="F109" s="439">
        <f t="shared" si="5"/>
        <v>0</v>
      </c>
    </row>
    <row r="110" spans="1:6" ht="12.75" hidden="1">
      <c r="A110" s="36"/>
      <c r="B110" s="37"/>
      <c r="C110" s="437"/>
      <c r="D110" s="437"/>
      <c r="E110" s="437"/>
      <c r="F110" s="439">
        <f t="shared" si="5"/>
        <v>0</v>
      </c>
    </row>
    <row r="111" spans="1:6" ht="12.75" hidden="1">
      <c r="A111" s="36"/>
      <c r="B111" s="37"/>
      <c r="C111" s="437"/>
      <c r="D111" s="437"/>
      <c r="E111" s="437"/>
      <c r="F111" s="439">
        <f t="shared" si="5"/>
        <v>0</v>
      </c>
    </row>
    <row r="112" spans="1:6" ht="12" customHeight="1" hidden="1">
      <c r="A112" s="36"/>
      <c r="B112" s="37"/>
      <c r="C112" s="437"/>
      <c r="D112" s="437"/>
      <c r="E112" s="437"/>
      <c r="F112" s="439">
        <f t="shared" si="5"/>
        <v>0</v>
      </c>
    </row>
    <row r="113" spans="1:6" ht="12.75" hidden="1">
      <c r="A113" s="36"/>
      <c r="B113" s="37"/>
      <c r="C113" s="437"/>
      <c r="D113" s="437"/>
      <c r="E113" s="437"/>
      <c r="F113" s="439">
        <f t="shared" si="5"/>
        <v>0</v>
      </c>
    </row>
    <row r="114" spans="1:16" ht="11.25" customHeight="1">
      <c r="A114" s="38" t="s">
        <v>567</v>
      </c>
      <c r="B114" s="39" t="s">
        <v>826</v>
      </c>
      <c r="C114" s="425">
        <f>SUM(C99:C113)</f>
        <v>0</v>
      </c>
      <c r="D114" s="425"/>
      <c r="E114" s="425">
        <f>SUM(E99:E113)</f>
        <v>0</v>
      </c>
      <c r="F114" s="438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817</v>
      </c>
      <c r="B115" s="40"/>
      <c r="C115" s="425"/>
      <c r="D115" s="425"/>
      <c r="E115" s="425"/>
      <c r="F115" s="438"/>
    </row>
    <row r="116" spans="1:6" ht="11.25" customHeight="1">
      <c r="A116" s="36"/>
      <c r="B116" s="40"/>
      <c r="C116" s="437"/>
      <c r="D116" s="437"/>
      <c r="E116" s="437"/>
      <c r="F116" s="439">
        <f>C116-E116</f>
        <v>0</v>
      </c>
    </row>
    <row r="117" spans="1:6" ht="11.25" customHeight="1" hidden="1">
      <c r="A117" s="36"/>
      <c r="B117" s="40"/>
      <c r="C117" s="437"/>
      <c r="D117" s="437"/>
      <c r="E117" s="437"/>
      <c r="F117" s="439">
        <f aca="true" t="shared" si="6" ref="F117:F130">C117-E117</f>
        <v>0</v>
      </c>
    </row>
    <row r="118" spans="1:6" ht="12.75" hidden="1">
      <c r="A118" s="36"/>
      <c r="B118" s="40"/>
      <c r="C118" s="437"/>
      <c r="D118" s="437"/>
      <c r="E118" s="437"/>
      <c r="F118" s="439">
        <f t="shared" si="6"/>
        <v>0</v>
      </c>
    </row>
    <row r="119" spans="1:6" ht="12.75" hidden="1">
      <c r="A119" s="36"/>
      <c r="B119" s="40"/>
      <c r="C119" s="437"/>
      <c r="D119" s="437"/>
      <c r="E119" s="437"/>
      <c r="F119" s="439">
        <f t="shared" si="6"/>
        <v>0</v>
      </c>
    </row>
    <row r="120" spans="1:6" ht="12.75" hidden="1">
      <c r="A120" s="36"/>
      <c r="B120" s="37"/>
      <c r="C120" s="437"/>
      <c r="D120" s="437"/>
      <c r="E120" s="437"/>
      <c r="F120" s="439">
        <f t="shared" si="6"/>
        <v>0</v>
      </c>
    </row>
    <row r="121" spans="1:6" ht="12.75" hidden="1">
      <c r="A121" s="36"/>
      <c r="B121" s="37"/>
      <c r="C121" s="437"/>
      <c r="D121" s="437"/>
      <c r="E121" s="437"/>
      <c r="F121" s="439">
        <f t="shared" si="6"/>
        <v>0</v>
      </c>
    </row>
    <row r="122" spans="1:6" ht="12.75" hidden="1">
      <c r="A122" s="36"/>
      <c r="B122" s="37"/>
      <c r="C122" s="437"/>
      <c r="D122" s="437"/>
      <c r="E122" s="437"/>
      <c r="F122" s="439">
        <f t="shared" si="6"/>
        <v>0</v>
      </c>
    </row>
    <row r="123" spans="1:6" ht="12.75" hidden="1">
      <c r="A123" s="36"/>
      <c r="B123" s="37"/>
      <c r="C123" s="437"/>
      <c r="D123" s="437"/>
      <c r="E123" s="437"/>
      <c r="F123" s="439">
        <f t="shared" si="6"/>
        <v>0</v>
      </c>
    </row>
    <row r="124" spans="1:6" ht="12" customHeight="1" hidden="1">
      <c r="A124" s="36"/>
      <c r="B124" s="37"/>
      <c r="C124" s="437"/>
      <c r="D124" s="437"/>
      <c r="E124" s="437"/>
      <c r="F124" s="439">
        <f t="shared" si="6"/>
        <v>0</v>
      </c>
    </row>
    <row r="125" spans="1:6" ht="12.75" hidden="1">
      <c r="A125" s="36"/>
      <c r="B125" s="37"/>
      <c r="C125" s="437"/>
      <c r="D125" s="437"/>
      <c r="E125" s="437"/>
      <c r="F125" s="439">
        <f t="shared" si="6"/>
        <v>0</v>
      </c>
    </row>
    <row r="126" spans="1:6" ht="12.75" hidden="1">
      <c r="A126" s="36"/>
      <c r="B126" s="37"/>
      <c r="C126" s="437"/>
      <c r="D126" s="437"/>
      <c r="E126" s="437"/>
      <c r="F126" s="439">
        <f t="shared" si="6"/>
        <v>0</v>
      </c>
    </row>
    <row r="127" spans="1:6" ht="12.75" hidden="1">
      <c r="A127" s="36"/>
      <c r="B127" s="37"/>
      <c r="C127" s="437"/>
      <c r="D127" s="437"/>
      <c r="E127" s="437"/>
      <c r="F127" s="439">
        <f t="shared" si="6"/>
        <v>0</v>
      </c>
    </row>
    <row r="128" spans="1:6" ht="12.75" hidden="1">
      <c r="A128" s="36"/>
      <c r="B128" s="37"/>
      <c r="C128" s="437"/>
      <c r="D128" s="437"/>
      <c r="E128" s="437"/>
      <c r="F128" s="439">
        <f t="shared" si="6"/>
        <v>0</v>
      </c>
    </row>
    <row r="129" spans="1:6" ht="12" customHeight="1" hidden="1">
      <c r="A129" s="36"/>
      <c r="B129" s="37"/>
      <c r="C129" s="437"/>
      <c r="D129" s="437"/>
      <c r="E129" s="437"/>
      <c r="F129" s="439">
        <f t="shared" si="6"/>
        <v>0</v>
      </c>
    </row>
    <row r="130" spans="1:6" ht="12.75" hidden="1">
      <c r="A130" s="36"/>
      <c r="B130" s="37"/>
      <c r="C130" s="437"/>
      <c r="D130" s="437"/>
      <c r="E130" s="437"/>
      <c r="F130" s="439">
        <f t="shared" si="6"/>
        <v>0</v>
      </c>
    </row>
    <row r="131" spans="1:16" ht="15.75" customHeight="1">
      <c r="A131" s="38" t="s">
        <v>586</v>
      </c>
      <c r="B131" s="39" t="s">
        <v>827</v>
      </c>
      <c r="C131" s="425">
        <f>SUM(C116:C130)</f>
        <v>0</v>
      </c>
      <c r="D131" s="425"/>
      <c r="E131" s="425">
        <f>SUM(E116:E130)</f>
        <v>0</v>
      </c>
      <c r="F131" s="438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819</v>
      </c>
      <c r="B132" s="40"/>
      <c r="C132" s="425"/>
      <c r="D132" s="425"/>
      <c r="E132" s="425"/>
      <c r="F132" s="438"/>
    </row>
    <row r="133" spans="1:6" ht="12" customHeight="1">
      <c r="A133" s="36"/>
      <c r="B133" s="40"/>
      <c r="C133" s="437"/>
      <c r="D133" s="437"/>
      <c r="E133" s="437"/>
      <c r="F133" s="439">
        <f>C133-E133</f>
        <v>0</v>
      </c>
    </row>
    <row r="134" spans="1:6" ht="12" customHeight="1" hidden="1">
      <c r="A134" s="36"/>
      <c r="B134" s="40"/>
      <c r="C134" s="437"/>
      <c r="D134" s="437"/>
      <c r="E134" s="437"/>
      <c r="F134" s="439">
        <f aca="true" t="shared" si="7" ref="F134:F147">C134-E134</f>
        <v>0</v>
      </c>
    </row>
    <row r="135" spans="1:6" ht="12.75" hidden="1">
      <c r="A135" s="36"/>
      <c r="B135" s="40"/>
      <c r="C135" s="437"/>
      <c r="D135" s="437"/>
      <c r="E135" s="437"/>
      <c r="F135" s="439">
        <f t="shared" si="7"/>
        <v>0</v>
      </c>
    </row>
    <row r="136" spans="1:6" ht="12.75" hidden="1">
      <c r="A136" s="36"/>
      <c r="B136" s="40"/>
      <c r="C136" s="437"/>
      <c r="D136" s="437"/>
      <c r="E136" s="437"/>
      <c r="F136" s="439">
        <f t="shared" si="7"/>
        <v>0</v>
      </c>
    </row>
    <row r="137" spans="1:6" ht="12.75" hidden="1">
      <c r="A137" s="36"/>
      <c r="B137" s="37"/>
      <c r="C137" s="437"/>
      <c r="D137" s="437"/>
      <c r="E137" s="437"/>
      <c r="F137" s="439">
        <f t="shared" si="7"/>
        <v>0</v>
      </c>
    </row>
    <row r="138" spans="1:6" ht="12.75" hidden="1">
      <c r="A138" s="36"/>
      <c r="B138" s="37"/>
      <c r="C138" s="437"/>
      <c r="D138" s="437"/>
      <c r="E138" s="437"/>
      <c r="F138" s="439">
        <f t="shared" si="7"/>
        <v>0</v>
      </c>
    </row>
    <row r="139" spans="1:6" ht="12.75" hidden="1">
      <c r="A139" s="36"/>
      <c r="B139" s="37"/>
      <c r="C139" s="437"/>
      <c r="D139" s="437"/>
      <c r="E139" s="437"/>
      <c r="F139" s="439">
        <f t="shared" si="7"/>
        <v>0</v>
      </c>
    </row>
    <row r="140" spans="1:6" ht="12.75" hidden="1">
      <c r="A140" s="36"/>
      <c r="B140" s="37"/>
      <c r="C140" s="437"/>
      <c r="D140" s="437"/>
      <c r="E140" s="437"/>
      <c r="F140" s="439">
        <f t="shared" si="7"/>
        <v>0</v>
      </c>
    </row>
    <row r="141" spans="1:6" ht="12" customHeight="1" hidden="1">
      <c r="A141" s="36"/>
      <c r="B141" s="37"/>
      <c r="C141" s="437"/>
      <c r="D141" s="437"/>
      <c r="E141" s="437"/>
      <c r="F141" s="439">
        <f t="shared" si="7"/>
        <v>0</v>
      </c>
    </row>
    <row r="142" spans="1:6" ht="12.75" hidden="1">
      <c r="A142" s="36"/>
      <c r="B142" s="37"/>
      <c r="C142" s="437"/>
      <c r="D142" s="437"/>
      <c r="E142" s="437"/>
      <c r="F142" s="439">
        <f t="shared" si="7"/>
        <v>0</v>
      </c>
    </row>
    <row r="143" spans="1:6" ht="12.75" hidden="1">
      <c r="A143" s="36"/>
      <c r="B143" s="37"/>
      <c r="C143" s="437"/>
      <c r="D143" s="437"/>
      <c r="E143" s="437"/>
      <c r="F143" s="439">
        <f t="shared" si="7"/>
        <v>0</v>
      </c>
    </row>
    <row r="144" spans="1:6" ht="12.75" hidden="1">
      <c r="A144" s="36"/>
      <c r="B144" s="37"/>
      <c r="C144" s="437"/>
      <c r="D144" s="437"/>
      <c r="E144" s="437"/>
      <c r="F144" s="439">
        <f t="shared" si="7"/>
        <v>0</v>
      </c>
    </row>
    <row r="145" spans="1:6" ht="12.75" hidden="1">
      <c r="A145" s="36"/>
      <c r="B145" s="37"/>
      <c r="C145" s="437"/>
      <c r="D145" s="437"/>
      <c r="E145" s="437"/>
      <c r="F145" s="439">
        <f t="shared" si="7"/>
        <v>0</v>
      </c>
    </row>
    <row r="146" spans="1:6" ht="12" customHeight="1" hidden="1">
      <c r="A146" s="36"/>
      <c r="B146" s="37"/>
      <c r="C146" s="437"/>
      <c r="D146" s="437"/>
      <c r="E146" s="437"/>
      <c r="F146" s="439">
        <f t="shared" si="7"/>
        <v>0</v>
      </c>
    </row>
    <row r="147" spans="1:6" ht="12.75" hidden="1">
      <c r="A147" s="36"/>
      <c r="B147" s="37"/>
      <c r="C147" s="437"/>
      <c r="D147" s="437"/>
      <c r="E147" s="437"/>
      <c r="F147" s="439">
        <f t="shared" si="7"/>
        <v>0</v>
      </c>
    </row>
    <row r="148" spans="1:16" ht="17.25" customHeight="1">
      <c r="A148" s="38" t="s">
        <v>820</v>
      </c>
      <c r="B148" s="39" t="s">
        <v>828</v>
      </c>
      <c r="C148" s="425">
        <f>SUM(C133:C147)</f>
        <v>0</v>
      </c>
      <c r="D148" s="425"/>
      <c r="E148" s="425">
        <f>SUM(E133:E147)</f>
        <v>0</v>
      </c>
      <c r="F148" s="438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829</v>
      </c>
      <c r="B149" s="39" t="s">
        <v>830</v>
      </c>
      <c r="C149" s="425">
        <f>C148+C131+C114+C97</f>
        <v>560</v>
      </c>
      <c r="D149" s="425"/>
      <c r="E149" s="425">
        <f>E148+E131+E114+E97</f>
        <v>0</v>
      </c>
      <c r="F149" s="438">
        <f>F148+F131+F114+F97</f>
        <v>560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48" t="s">
        <v>907</v>
      </c>
      <c r="B151" s="449"/>
      <c r="C151" s="630" t="s">
        <v>851</v>
      </c>
      <c r="D151" s="630"/>
      <c r="E151" s="630"/>
      <c r="F151" s="630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630" t="s">
        <v>845</v>
      </c>
      <c r="D153" s="630"/>
      <c r="E153" s="630"/>
      <c r="F153" s="630"/>
    </row>
    <row r="154" spans="3:5" ht="12.75">
      <c r="C154" s="513"/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99:F113 C133:F147 C76:F96 C60:F71 C30:F44 C12:F27 C47:F5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Toshka Vasileva</cp:lastModifiedBy>
  <cp:lastPrinted>2012-11-29T05:52:19Z</cp:lastPrinted>
  <dcterms:created xsi:type="dcterms:W3CDTF">2000-06-29T12:02:40Z</dcterms:created>
  <dcterms:modified xsi:type="dcterms:W3CDTF">2012-11-29T05:55:28Z</dcterms:modified>
  <cp:category/>
  <cp:version/>
  <cp:contentType/>
  <cp:contentStatus/>
</cp:coreProperties>
</file>