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<sst xmlns="http://schemas.openxmlformats.org/spreadsheetml/2006/main" count="1059" uniqueCount="870">
  <si>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</si>
  <si>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</si>
  <si>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</si>
  <si>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</si>
  <si>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</si>
  <si>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</si>
  <si>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</si>
  <si>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</si>
  <si>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</si>
  <si>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</si>
  <si>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</si>
  <si>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</si>
  <si>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</si>
  <si>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</si>
  <si>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</si>
  <si>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</si>
  <si>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</si>
  <si>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</si>
  <si>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</si>
  <si>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</si>
  <si>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</si>
  <si>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</si>
  <si>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</si>
  <si>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</si>
  <si>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</si>
  <si>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</si>
  <si>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</si>
  <si>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</si>
  <si>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</si>
  <si>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</si>
  <si>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</si>
  <si>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</si>
  <si>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</si>
  <si>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</si>
  <si>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</si>
  <si>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</si>
  <si>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</si>
  <si>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</si>
  <si>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</si>
  <si>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</si>
  <si>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</si>
  <si>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</si>
  <si>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</si>
  <si>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</si>
  <si>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</si>
  <si>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</si>
  <si>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</si>
  <si>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</si>
  <si>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</si>
  <si>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</si>
  <si>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</si>
  <si>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</si>
  <si>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</si>
  <si>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</si>
  <si>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</si>
  <si>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</si>
  <si>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</si>
  <si>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</si>
  <si>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</si>
  <si>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</si>
  <si>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</si>
  <si>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</si>
  <si>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</si>
  <si>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</si>
  <si>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</si>
  <si>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</si>
  <si>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</si>
  <si>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</si>
  <si>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</si>
  <si>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</si>
  <si>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</si>
  <si>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</si>
  <si>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</si>
  <si>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</si>
  <si>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</si>
  <si>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</si>
  <si>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</si>
  <si>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</si>
  <si>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</si>
  <si>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</si>
  <si>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</si>
  <si>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</si>
  <si>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</si>
  <si>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</si>
  <si>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</si>
  <si>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</si>
  <si>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</si>
  <si>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</si>
  <si>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</si>
  <si>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</si>
  <si>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</si>
  <si>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</si>
  <si>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</si>
  <si>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</si>
  <si>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</si>
  <si>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</si>
  <si>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</si>
  <si>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</si>
  <si>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</si>
  <si>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</si>
  <si>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</si>
  <si>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</si>
  <si>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</si>
  <si>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</si>
  <si>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</si>
  <si>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</si>
  <si>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</si>
  <si>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</si>
  <si>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</si>
  <si>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</si>
  <si>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</si>
  <si>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</si>
  <si>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</si>
  <si>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</si>
  <si>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</si>
  <si>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</si>
  <si>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</si>
  <si>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</si>
  <si>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</si>
  <si>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</si>
  <si>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</si>
  <si>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</si>
  <si>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</si>
  <si>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</si>
  <si>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</si>
  <si>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</si>
  <si>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</si>
  <si>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</si>
  <si>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</si>
  <si>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</si>
  <si>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</si>
  <si>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</si>
  <si>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</si>
  <si>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</si>
  <si>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</si>
  <si>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</si>
  <si>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</si>
  <si>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</si>
  <si>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</si>
  <si>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</si>
  <si>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</si>
  <si>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</si>
  <si>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</si>
  <si>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</si>
  <si>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</si>
  <si>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</si>
  <si>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</si>
  <si>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</si>
  <si>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</si>
  <si>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</si>
  <si>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</si>
  <si>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</si>
  <si>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</si>
  <si>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</si>
  <si>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</si>
  <si>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</si>
  <si>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</si>
  <si>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</si>
  <si>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</si>
  <si>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</si>
  <si>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</si>
  <si>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</si>
  <si>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</si>
  <si>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</si>
  <si>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</si>
  <si>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</si>
  <si>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</si>
  <si>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</si>
  <si>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</si>
  <si>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</si>
  <si>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</si>
  <si>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</si>
  <si>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</si>
  <si>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</si>
  <si>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</si>
  <si>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</si>
  <si>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</si>
  <si>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</si>
  <si>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</si>
  <si>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</si>
  <si>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</si>
  <si>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</si>
  <si>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</si>
  <si>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</si>
  <si>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</si>
  <si>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</si>
  <si>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</si>
  <si>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</si>
  <si>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</si>
  <si>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</si>
  <si>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</si>
  <si>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</si>
  <si>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</si>
  <si>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</si>
  <si>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</si>
  <si>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</si>
  <si>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</si>
  <si>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</si>
  <si>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</si>
  <si>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</si>
  <si>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</si>
  <si>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</si>
  <si>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</si>
  <si>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</si>
  <si>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</si>
  <si>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</si>
  <si>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</si>
  <si>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</si>
  <si>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</si>
  <si>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</si>
  <si>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</si>
  <si>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</si>
  <si>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</si>
  <si>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</si>
  <si>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</si>
  <si>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</si>
  <si>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</si>
  <si>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</si>
  <si>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</si>
  <si>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</si>
  <si>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</si>
  <si>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</si>
  <si>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</si>
  <si>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</si>
  <si>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</si>
  <si>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</si>
  <si>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</si>
  <si>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</si>
  <si>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</si>
  <si>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</si>
  <si>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</si>
  <si>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</si>
  <si>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</si>
  <si>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</si>
  <si>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</si>
  <si>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</si>
  <si>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</si>
  <si>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</si>
  <si>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</si>
  <si>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</si>
  <si>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</si>
  <si>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</si>
  <si>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</si>
  <si>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</si>
  <si>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</si>
  <si>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</si>
  <si>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</si>
  <si>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</si>
  <si>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</si>
  <si>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</si>
  <si>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</si>
  <si>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</si>
  <si>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</si>
  <si>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</si>
  <si>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</si>
  <si>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</si>
  <si>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</si>
  <si>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</si>
  <si>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</si>
  <si>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</si>
  <si>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</si>
  <si>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</si>
  <si>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</si>
  <si>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</si>
  <si>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</si>
  <si>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</si>
  <si>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</si>
  <si>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</si>
  <si>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</si>
  <si>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</si>
  <si>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</si>
  <si>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</si>
  <si>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</si>
  <si>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</si>
  <si>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</si>
  <si>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</si>
  <si>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</si>
  <si>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</si>
  <si>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</si>
  <si>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</si>
  <si>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</si>
  <si>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</si>
  <si>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</si>
  <si>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</si>
  <si>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</si>
  <si>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</si>
  <si>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</si>
  <si>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</si>
  <si>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</si>
  <si>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</si>
  <si>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</si>
  <si>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</si>
  <si>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</si>
  <si>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</si>
  <si>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</si>
  <si>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</si>
  <si>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</si>
  <si>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</si>
  <si>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</si>
  <si>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</si>
  <si>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</si>
  <si>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</si>
  <si>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</si>
  <si>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</si>
  <si>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</si>
  <si>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</si>
  <si>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</si>
  <si>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</si>
  <si>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</si>
  <si>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</si>
  <si>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</si>
  <si>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</si>
  <si>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</si>
  <si>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</si>
  <si>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</si>
  <si>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</si>
  <si>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</si>
  <si>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</si>
  <si>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</si>
  <si>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</si>
  <si>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</si>
  <si>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</si>
  <si>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</si>
  <si>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</si>
  <si>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</si>
  <si>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</si>
  <si>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</si>
  <si>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</si>
  <si>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</si>
  <si>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</si>
  <si>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</si>
  <si>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</si>
  <si>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</si>
  <si>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</si>
  <si>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</si>
  <si>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</si>
  <si>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</si>
  <si>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</si>
  <si>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</si>
  <si>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</si>
  <si>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</si>
  <si>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</si>
  <si>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</si>
  <si>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</si>
  <si>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</si>
  <si>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</si>
  <si>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</si>
  <si>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</si>
  <si>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</si>
  <si>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</si>
  <si>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</si>
  <si>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</si>
  <si>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</si>
  <si>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</si>
  <si>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</si>
  <si>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</si>
  <si>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</si>
  <si>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</si>
  <si>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</si>
  <si>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</si>
  <si>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</si>
  <si>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</si>
  <si>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</si>
  <si>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</si>
  <si>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</si>
  <si>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</si>
  <si>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</si>
  <si>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</si>
  <si>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</si>
  <si>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</si>
  <si>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</si>
  <si>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</si>
  <si>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</si>
  <si>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</si>
  <si>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</si>
  <si>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</si>
  <si>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</si>
  <si>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</si>
  <si>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</si>
  <si>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</si>
  <si>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</si>
  <si>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</si>
  <si>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</si>
  <si>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</si>
  <si>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</si>
  <si>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</si>
  <si>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</si>
  <si>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</si>
  <si>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</si>
  <si>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</si>
  <si>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</si>
  <si>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</si>
  <si>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</si>
  <si>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</si>
  <si>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</si>
  <si>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</si>
  <si>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</si>
  <si>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</si>
  <si>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</si>
  <si>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</si>
  <si>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</si>
  <si>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</si>
  <si>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</si>
  <si>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</si>
  <si>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</si>
  <si>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</si>
  <si>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</si>
  <si>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</si>
  <si>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</si>
  <si>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</si>
  <si>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</si>
  <si>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</si>
  <si>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</si>
  <si>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</si>
  <si>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</si>
  <si>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</si>
  <si>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</si>
  <si>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</si>
  <si>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</si>
  <si>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</si>
  <si>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</si>
  <si>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</si>
  <si>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</si>
  <si>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</si>
  <si>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</si>
  <si>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</si>
  <si>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</si>
  <si>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</si>
  <si>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</si>
  <si>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</si>
  <si>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</si>
  <si>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</si>
  <si>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</si>
  <si>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</si>
  <si>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</si>
  <si>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</si>
  <si>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</si>
  <si>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</si>
  <si>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</si>
  <si>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</si>
  <si>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</si>
  <si>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</si>
  <si>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</si>
  <si>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</si>
  <si>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</si>
  <si>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</si>
  <si>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</si>
  <si>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</si>
  <si>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</si>
  <si>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</si>
  <si>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</si>
  <si>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</si>
  <si>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</si>
  <si>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</si>
  <si>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</si>
  <si>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</si>
  <si>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</si>
  <si>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</si>
  <si>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</si>
  <si>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</si>
  <si>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</si>
  <si>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</si>
  <si>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</si>
  <si>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</si>
  <si>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</si>
  <si>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</si>
  <si>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</si>
  <si>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</si>
  <si>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</si>
  <si>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</si>
  <si>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</si>
  <si>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</si>
  <si>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</si>
  <si>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</si>
  <si>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</si>
  <si>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</si>
  <si>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</si>
  <si>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</si>
  <si>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</si>
  <si>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</si>
  <si>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</si>
  <si>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</si>
  <si>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</si>
  <si>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</si>
  <si>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</si>
  <si>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</si>
  <si>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</si>
  <si>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</si>
  <si>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</si>
  <si>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</si>
  <si>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</si>
  <si>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</si>
  <si>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</si>
  <si>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</si>
  <si>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</si>
  <si>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</si>
  <si>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</si>
  <si>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</si>
  <si>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</si>
  <si>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</si>
  <si>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</si>
  <si>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</si>
  <si>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</si>
  <si>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</si>
  <si>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</si>
  <si>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</si>
  <si>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</si>
  <si>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</si>
  <si>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</si>
  <si>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</si>
  <si>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</si>
  <si>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</si>
  <si>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</si>
  <si>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</si>
  <si>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</si>
  <si>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</si>
  <si>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</si>
  <si>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</si>
  <si>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</si>
  <si>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</si>
  <si>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</si>
  <si>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</si>
  <si>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</si>
  <si>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</si>
  <si>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</si>
  <si>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</si>
  <si>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</si>
  <si>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</si>
  <si>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</si>
  <si>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</si>
  <si>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</si>
  <si>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</si>
  <si>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</si>
  <si>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</si>
  <si>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</si>
  <si>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</si>
  <si>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</si>
  <si>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</si>
  <si>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</si>
  <si>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</si>
  <si>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</si>
  <si>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</si>
  <si>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</si>
  <si>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</si>
  <si>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</si>
  <si>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</si>
  <si>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</si>
  <si>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</si>
  <si>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</si>
  <si>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</si>
  <si>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</si>
  <si>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</si>
  <si>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</si>
  <si>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</si>
  <si>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</si>
  <si>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</si>
  <si>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</si>
  <si>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</si>
  <si>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</si>
  <si>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</si>
  <si>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</si>
  <si>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</si>
  <si>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</si>
  <si>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</si>
  <si>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</si>
  <si>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</si>
  <si>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</si>
  <si>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</si>
  <si>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</si>
  <si>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</si>
  <si>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</si>
  <si>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</si>
  <si>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</si>
  <si>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</si>
  <si>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</si>
  <si>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</si>
  <si>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</si>
  <si>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</si>
  <si>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</si>
  <si>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</si>
  <si>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</si>
  <si>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</si>
  <si>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</si>
  <si>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</si>
  <si>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</si>
  <si>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</si>
  <si>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</si>
  <si>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</si>
  <si>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</si>
  <si>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</si>
  <si>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</si>
  <si>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</si>
  <si>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</si>
  <si>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</si>
  <si>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</si>
  <si>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</si>
  <si>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</si>
  <si>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</si>
  <si>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</si>
  <si>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</si>
  <si>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</si>
  <si>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</si>
  <si>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</si>
  <si>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</si>
  <si>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</si>
  <si>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</si>
  <si>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</si>
  <si>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</si>
  <si>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</si>
  <si>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</si>
  <si>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</si>
  <si>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</si>
  <si>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</si>
  <si>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</si>
  <si>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</si>
  <si>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</si>
  <si>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</si>
  <si>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</si>
  <si>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</si>
  <si>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</si>
  <si>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</si>
  <si>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</si>
  <si>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</si>
  <si>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</si>
  <si>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</si>
  <si>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</si>
  <si>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</si>
  <si>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</si>
  <si>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</si>
  <si>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</si>
  <si>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</si>
  <si>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</si>
  <si>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</si>
  <si>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</si>
  <si>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</si>
  <si>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</si>
  <si>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</si>
  <si>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</si>
  <si>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</si>
  <si>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</si>
  <si>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</si>
  <si>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</si>
  <si>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</si>
  <si>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</si>
  <si>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</si>
  <si>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</si>
  <si>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</si>
  <si>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</si>
  <si>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</si>
  <si>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</si>
  <si>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</si>
  <si>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</si>
  <si>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</si>
  <si>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</si>
  <si>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</si>
  <si>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</si>
  <si>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</si>
  <si>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</si>
  <si>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</si>
  <si>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</si>
  <si>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</si>
  <si>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</si>
  <si>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</si>
  <si>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</si>
  <si>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</si>
  <si>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</si>
  <si>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</si>
  <si>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</si>
  <si>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</si>
  <si>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</si>
  <si>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</si>
  <si>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</si>
  <si>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</si>
  <si>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</si>
  <si>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</si>
  <si>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</si>
  <si>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</si>
  <si>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</si>
  <si>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</si>
  <si>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</si>
  <si>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</si>
  <si>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</si>
  <si>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</si>
  <si>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</si>
  <si>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</si>
  <si>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</si>
  <si>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</si>
  <si>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</si>
  <si>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</si>
  <si>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</si>
  <si>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</si>
  <si>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</si>
  <si>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</si>
  <si>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</si>
  <si>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</si>
  <si>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</si>
  <si>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</si>
  <si>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</si>
  <si>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</si>
  <si>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</si>
  <si>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</si>
  <si>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</si>
  <si>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</si>
  <si>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</si>
  <si>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</si>
  <si>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</si>
  <si>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</si>
  <si>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</si>
  <si>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</si>
  <si>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</si>
  <si>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</si>
  <si>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</si>
  <si>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</si>
  <si>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</si>
  <si>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</si>
  <si>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</si>
  <si>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</si>
  <si>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</si>
  <si>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</si>
  <si>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</si>
  <si>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</si>
  <si>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</si>
  <si>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</si>
  <si>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</si>
  <si>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</si>
  <si>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</si>
  <si>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</si>
  <si>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</si>
  <si>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</si>
  <si>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</si>
  <si>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</si>
  <si>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</si>
  <si>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</si>
  <si>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</si>
  <si>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</si>
  <si>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</si>
  <si>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</si>
  <si>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</si>
  <si>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</si>
  <si>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</si>
  <si>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</si>
  <si>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</si>
  <si>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</si>
  <si>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</si>
  <si>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</si>
  <si>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</si>
  <si>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</si>
  <si>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</si>
  <si>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</si>
  <si>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</si>
  <si>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</si>
  <si>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</si>
  <si>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</si>
  <si>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</si>
  <si>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</si>
  <si>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</si>
  <si>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</si>
  <si>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</si>
  <si>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</si>
  <si>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</si>
  <si>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</si>
  <si>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</si>
  <si>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</si>
  <si>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</si>
  <si>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</si>
  <si>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</si>
  <si>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</si>
  <si>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</si>
  <si>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</si>
  <si>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</si>
  <si>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</si>
  <si>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</si>
  <si>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</si>
  <si>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</si>
  <si>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</si>
  <si>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</si>
  <si>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</si>
  <si>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</si>
  <si>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</si>
  <si>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</si>
  <si>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</si>
  <si>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</si>
  <si>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</si>
  <si>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</si>
  <si>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</si>
  <si>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</si>
  <si>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</si>
  <si>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</si>
  <si>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</si>
  <si>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</si>
  <si>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</si>
  <si>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</si>
  <si>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</si>
  <si>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</si>
  <si>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</si>
  <si>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</si>
  <si>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</si>
  <si>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</si>
  <si>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</si>
  <si>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</si>
  <si>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</si>
  <si>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</si>
  <si>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</si>
  <si>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</si>
  <si>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</si>
  <si>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</si>
  <si>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</si>
  <si>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</si>
  <si>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</si>
  <si>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</si>
  <si>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</si>
  <si>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</si>
  <si>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</si>
  <si>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</si>
  <si>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</si>
  <si>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</si>
  <si>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</si>
  <si>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</si>
  <si>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</si>
  <si>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</si>
  <si>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</si>
  <si>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</si>
  <si>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</si>
  <si>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</si>
  <si>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</si>
  <si>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</si>
  <si>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</si>
  <si>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</si>
  <si>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</si>
  <si>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</si>
  <si>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</si>
  <si>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</si>
  <si>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</si>
  <si>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</si>
  <si>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</si>
  <si>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</si>
  <si>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</si>
  <si>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</si>
  <si>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</si>
  <si>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</si>
  <si>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</si>
  <si>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</si>
  <si>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</si>
  <si>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</si>
  <si>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</si>
  <si>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</si>
  <si>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</si>
  <si>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</si>
  <si>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</si>
  <si>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</si>
  <si>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</si>
  <si>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</si>
  <si>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</si>
  <si>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</si>
  <si>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</si>
  <si>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</si>
  <si>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</si>
  <si>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</si>
  <si>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</si>
  <si>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</si>
  <si>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</si>
  <si>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</si>
  <si>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</si>
  <si>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</si>
  <si>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</si>
  <si>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ХипоKредит АД</t>
  </si>
  <si>
    <t xml:space="preserve">Забележка: Да се посочи метода на осчетоводяване на инвестициите - </t>
  </si>
  <si>
    <t>1174/6;1174/7</t>
  </si>
  <si>
    <t>Дата на съставяне: 16.04.2018</t>
  </si>
  <si>
    <t xml:space="preserve">Дата  на съставяне: 16.04.2018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</si>
</sst>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1">
      <selection activeCell="E13" sqref="E1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131241783</v>
      </c>
    </row>
    <row r="4" spans="1:8" ht="15">
      <c r="A4" s="576" t="s">
        <v>3</v>
      </c>
      <c r="B4" s="582"/>
      <c r="C4" s="582"/>
      <c r="D4" s="582"/>
      <c r="E4" s="504" t="s">
        <v>864</v>
      </c>
      <c r="F4" s="578" t="s">
        <v>4</v>
      </c>
      <c r="G4" s="579"/>
      <c r="H4" s="461" t="s">
        <v>867</v>
      </c>
    </row>
    <row r="5" spans="1:8" ht="15">
      <c r="A5" s="576" t="s">
        <v>5</v>
      </c>
      <c r="B5" s="577"/>
      <c r="C5" s="577"/>
      <c r="D5" s="577"/>
      <c r="E5" s="505">
        <v>43190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873</v>
      </c>
      <c r="H21" s="156">
        <f>SUM(H22:H24)</f>
        <v>873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873</v>
      </c>
      <c r="H22" s="152">
        <v>873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873</v>
      </c>
      <c r="H25" s="154">
        <f>H19+H20+H21</f>
        <v>873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-2283</v>
      </c>
      <c r="H27" s="154">
        <f>SUM(H28:H30)</f>
        <v>-1859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-2283</v>
      </c>
      <c r="H29" s="316">
        <v>-1859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-41</v>
      </c>
      <c r="H32" s="316">
        <v>-424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-2324</v>
      </c>
      <c r="H33" s="154">
        <f>H27+H31+H32</f>
        <v>-2283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5549</v>
      </c>
      <c r="H36" s="154">
        <f>H25+H17+H33</f>
        <v>5590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2262</v>
      </c>
      <c r="H43" s="152">
        <v>2262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3303</v>
      </c>
      <c r="D47" s="151">
        <v>3303</v>
      </c>
      <c r="E47" s="251" t="s">
        <v>145</v>
      </c>
      <c r="F47" s="242" t="s">
        <v>146</v>
      </c>
      <c r="G47" s="152">
        <v>16723</v>
      </c>
      <c r="H47" s="152">
        <v>17364</v>
      </c>
      <c r="M47" s="157"/>
    </row>
    <row r="48" spans="1:8" ht="15">
      <c r="A48" s="235" t="s">
        <v>147</v>
      </c>
      <c r="B48" s="244" t="s">
        <v>148</v>
      </c>
      <c r="C48" s="151">
        <v>7195</v>
      </c>
      <c r="D48" s="151">
        <v>7341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18985</v>
      </c>
      <c r="H49" s="154">
        <f>SUM(H43:H48)</f>
        <v>19626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10498</v>
      </c>
      <c r="D51" s="155">
        <f>SUM(D47:D50)</f>
        <v>10644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10498</v>
      </c>
      <c r="D55" s="155">
        <f>D19+D20+D21+D27+D32+D45+D51+D53+D54</f>
        <v>10644</v>
      </c>
      <c r="E55" s="237" t="s">
        <v>172</v>
      </c>
      <c r="F55" s="261" t="s">
        <v>173</v>
      </c>
      <c r="G55" s="154">
        <f>G49+G51+G52+G53+G54</f>
        <v>18985</v>
      </c>
      <c r="H55" s="154">
        <f>H49+H51+H52+H53+H54</f>
        <v>19626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148</v>
      </c>
      <c r="H61" s="154">
        <f>SUM(H62:H68)</f>
        <v>147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144</v>
      </c>
      <c r="H62" s="152">
        <v>137</v>
      </c>
    </row>
    <row r="63" spans="1:13" ht="15">
      <c r="A63" s="235" t="s">
        <v>195</v>
      </c>
      <c r="B63" s="241" t="s">
        <v>196</v>
      </c>
      <c r="C63" s="151">
        <v>6925</v>
      </c>
      <c r="D63" s="151">
        <v>7211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6925</v>
      </c>
      <c r="D64" s="155">
        <f>SUM(D58:D63)</f>
        <v>7211</v>
      </c>
      <c r="E64" s="237" t="s">
        <v>200</v>
      </c>
      <c r="F64" s="242" t="s">
        <v>201</v>
      </c>
      <c r="G64" s="152">
        <v>4</v>
      </c>
      <c r="H64" s="152">
        <v>10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f>1051+690</f>
        <v>1741</v>
      </c>
      <c r="D67" s="151">
        <f>1051+270</f>
        <v>1321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1</v>
      </c>
      <c r="D68" s="151">
        <v>1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f>492+6+7</f>
        <v>505</v>
      </c>
      <c r="H69" s="152">
        <v>357</v>
      </c>
    </row>
    <row r="70" spans="1:8" ht="15">
      <c r="A70" s="235" t="s">
        <v>218</v>
      </c>
      <c r="B70" s="241" t="s">
        <v>219</v>
      </c>
      <c r="C70" s="151">
        <v>325</v>
      </c>
      <c r="D70" s="151">
        <v>324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5671</v>
      </c>
      <c r="D71" s="151">
        <v>6065</v>
      </c>
      <c r="E71" s="253" t="s">
        <v>46</v>
      </c>
      <c r="F71" s="273" t="s">
        <v>224</v>
      </c>
      <c r="G71" s="161">
        <f>G59+G60+G61+G69+G70</f>
        <v>653</v>
      </c>
      <c r="H71" s="161">
        <f>H59+H60+H61+H69+H70</f>
        <v>504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9</v>
      </c>
      <c r="D74" s="151">
        <v>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7747</v>
      </c>
      <c r="D75" s="155">
        <f>SUM(D67:D74)</f>
        <v>7715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653</v>
      </c>
      <c r="H79" s="162">
        <f>H71+H74+H75+H76</f>
        <v>504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17</v>
      </c>
      <c r="D88" s="151">
        <v>149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17</v>
      </c>
      <c r="D91" s="155">
        <f>SUM(D87:D90)</f>
        <v>149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14689</v>
      </c>
      <c r="D93" s="155">
        <f>D64+D75+D84+D91+D92</f>
        <v>15076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25187</v>
      </c>
      <c r="D94" s="164">
        <f>D93+D55</f>
        <v>25720</v>
      </c>
      <c r="E94" s="449" t="s">
        <v>270</v>
      </c>
      <c r="F94" s="289" t="s">
        <v>271</v>
      </c>
      <c r="G94" s="165">
        <f>G36+G39+G55+G79</f>
        <v>25187</v>
      </c>
      <c r="H94" s="165">
        <f>H36+H39+H55+H79</f>
        <v>25720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5">
      <selection activeCell="C11" sqref="C1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ХипоKредит АД</v>
      </c>
      <c r="C2" s="585"/>
      <c r="D2" s="585"/>
      <c r="E2" s="585"/>
      <c r="F2" s="587" t="s">
        <v>2</v>
      </c>
      <c r="G2" s="587"/>
      <c r="H2" s="526">
        <f>'справка №1-БАЛАНС'!H3</f>
        <v>131241783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1174/6;1174/7</v>
      </c>
    </row>
    <row r="4" spans="1:8" ht="17.25" customHeight="1">
      <c r="A4" s="467" t="s">
        <v>5</v>
      </c>
      <c r="B4" s="586">
        <f>'справка №1-БАЛАНС'!E5</f>
        <v>43190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>
        <v>2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64</v>
      </c>
      <c r="D10" s="46">
        <v>73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>
        <v>2</v>
      </c>
    </row>
    <row r="12" spans="1:8" ht="12">
      <c r="A12" s="298" t="s">
        <v>295</v>
      </c>
      <c r="B12" s="299" t="s">
        <v>296</v>
      </c>
      <c r="C12" s="46">
        <v>71</v>
      </c>
      <c r="D12" s="46">
        <v>76</v>
      </c>
      <c r="E12" s="300" t="s">
        <v>78</v>
      </c>
      <c r="F12" s="549" t="s">
        <v>297</v>
      </c>
      <c r="G12" s="550">
        <v>599</v>
      </c>
      <c r="H12" s="550"/>
    </row>
    <row r="13" spans="1:18" ht="12">
      <c r="A13" s="298" t="s">
        <v>298</v>
      </c>
      <c r="B13" s="299" t="s">
        <v>299</v>
      </c>
      <c r="C13" s="46">
        <v>7</v>
      </c>
      <c r="D13" s="46">
        <v>8</v>
      </c>
      <c r="E13" s="301" t="s">
        <v>51</v>
      </c>
      <c r="F13" s="551" t="s">
        <v>300</v>
      </c>
      <c r="G13" s="548">
        <f>SUM(G9:G12)</f>
        <v>599</v>
      </c>
      <c r="H13" s="548">
        <f>SUM(H9:H12)</f>
        <v>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665</v>
      </c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110</v>
      </c>
      <c r="D16" s="47">
        <v>2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917</v>
      </c>
      <c r="D19" s="49">
        <f>SUM(D9:D15)+D16</f>
        <v>161</v>
      </c>
      <c r="E19" s="304" t="s">
        <v>317</v>
      </c>
      <c r="F19" s="552" t="s">
        <v>318</v>
      </c>
      <c r="G19" s="550">
        <v>124</v>
      </c>
      <c r="H19" s="550">
        <v>205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319</v>
      </c>
      <c r="H21" s="550">
        <v>137</v>
      </c>
    </row>
    <row r="22" spans="1:8" ht="24">
      <c r="A22" s="304" t="s">
        <v>324</v>
      </c>
      <c r="B22" s="305" t="s">
        <v>325</v>
      </c>
      <c r="C22" s="46">
        <v>166</v>
      </c>
      <c r="D22" s="46">
        <v>188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1</v>
      </c>
      <c r="H23" s="550">
        <v>10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444</v>
      </c>
      <c r="H24" s="548">
        <f>SUM(H19:H23)</f>
        <v>352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167</v>
      </c>
      <c r="D26" s="49">
        <f>SUM(D22:D25)</f>
        <v>189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1084</v>
      </c>
      <c r="D28" s="50">
        <f>D26+D19</f>
        <v>350</v>
      </c>
      <c r="E28" s="127" t="s">
        <v>339</v>
      </c>
      <c r="F28" s="554" t="s">
        <v>340</v>
      </c>
      <c r="G28" s="548">
        <f>G13+G15+G24</f>
        <v>1043</v>
      </c>
      <c r="H28" s="548">
        <f>H13+H15+H24</f>
        <v>354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4</v>
      </c>
      <c r="E30" s="127" t="s">
        <v>343</v>
      </c>
      <c r="F30" s="554" t="s">
        <v>344</v>
      </c>
      <c r="G30" s="53">
        <f>IF((C28-G28)&gt;0,C28-G28,0)</f>
        <v>41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1084</v>
      </c>
      <c r="D33" s="49">
        <f>D28+D31+D32</f>
        <v>350</v>
      </c>
      <c r="E33" s="127" t="s">
        <v>353</v>
      </c>
      <c r="F33" s="554" t="s">
        <v>354</v>
      </c>
      <c r="G33" s="53">
        <f>G32+G31+G28</f>
        <v>1043</v>
      </c>
      <c r="H33" s="53">
        <f>H32+H31+H28</f>
        <v>354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4</v>
      </c>
      <c r="E34" s="128" t="s">
        <v>357</v>
      </c>
      <c r="F34" s="554" t="s">
        <v>358</v>
      </c>
      <c r="G34" s="548">
        <f>IF((C33-G33)&gt;0,C33-G33,0)</f>
        <v>41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4</v>
      </c>
      <c r="E39" s="313" t="s">
        <v>369</v>
      </c>
      <c r="F39" s="558" t="s">
        <v>370</v>
      </c>
      <c r="G39" s="559">
        <f>IF(G34&gt;0,IF(C35+G34&lt;0,0,C35+G34),IF(C34-C35&lt;0,C35-C34,0))</f>
        <v>41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4</v>
      </c>
      <c r="E41" s="127" t="s">
        <v>376</v>
      </c>
      <c r="F41" s="571" t="s">
        <v>377</v>
      </c>
      <c r="G41" s="52">
        <f>IF(C39=0,IF(G39-G40&gt;0,G39-G40+C40,0),IF(C39-C40&lt;0,C40-C39+G40,0))</f>
        <v>41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1084</v>
      </c>
      <c r="D42" s="53">
        <f>D33+D35+D39</f>
        <v>354</v>
      </c>
      <c r="E42" s="128" t="s">
        <v>380</v>
      </c>
      <c r="F42" s="129" t="s">
        <v>381</v>
      </c>
      <c r="G42" s="53">
        <f>G39+G33</f>
        <v>1084</v>
      </c>
      <c r="H42" s="53">
        <f>H39+H33</f>
        <v>354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43206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3 C9:C14 G31:H32 G19:H23 G15:H16 G9:H12 C40:D40 C38:D38 C36:D36 C31:D32 C22:D25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7">
      <selection activeCell="C14" sqref="C1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ХипоKредит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1174/6;1174/7</v>
      </c>
    </row>
    <row r="6" spans="1:6" ht="12" customHeight="1">
      <c r="A6" s="471" t="s">
        <v>5</v>
      </c>
      <c r="B6" s="506">
        <f>'справка №1-БАЛАНС'!E5</f>
        <v>43190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602</v>
      </c>
      <c r="D10" s="54">
        <v>2</v>
      </c>
      <c r="E10" s="130"/>
      <c r="F10" s="130"/>
    </row>
    <row r="11" spans="1:13" ht="12">
      <c r="A11" s="332" t="s">
        <v>389</v>
      </c>
      <c r="B11" s="333" t="s">
        <v>390</v>
      </c>
      <c r="C11" s="54">
        <f>-180</f>
        <v>-180</v>
      </c>
      <c r="D11" s="54">
        <v>-155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f>-78</f>
        <v>-78</v>
      </c>
      <c r="D13" s="54">
        <v>-84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-21</v>
      </c>
      <c r="D14" s="54">
        <v>-18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-412</v>
      </c>
      <c r="D19" s="54">
        <v>-597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-89</v>
      </c>
      <c r="D20" s="55">
        <f>SUM(D10:D19)</f>
        <v>-852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183</v>
      </c>
      <c r="D25" s="54">
        <v>230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113</v>
      </c>
      <c r="D26" s="54">
        <v>246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296</v>
      </c>
      <c r="D32" s="55">
        <f>SUM(D22:D31)</f>
        <v>476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-321</v>
      </c>
      <c r="D37" s="54">
        <v>-141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-18</v>
      </c>
      <c r="D39" s="54">
        <v>-8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-339</v>
      </c>
      <c r="D42" s="55">
        <f>SUM(D34:D41)</f>
        <v>-149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-132</v>
      </c>
      <c r="D43" s="55">
        <f>D42+D32+D20</f>
        <v>-525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149</v>
      </c>
      <c r="D44" s="132">
        <v>560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17</v>
      </c>
      <c r="D45" s="55">
        <f>D44+D43</f>
        <v>35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17</v>
      </c>
      <c r="D46" s="56">
        <v>35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ХипоKредит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1174/6;1174/7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43190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873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-2283</v>
      </c>
      <c r="K11" s="60"/>
      <c r="L11" s="344">
        <f>SUM(C11:K11)</f>
        <v>5590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873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-2283</v>
      </c>
      <c r="K15" s="61">
        <f t="shared" si="2"/>
        <v>0</v>
      </c>
      <c r="L15" s="344">
        <f t="shared" si="1"/>
        <v>5590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-41</v>
      </c>
      <c r="K16" s="60"/>
      <c r="L16" s="344">
        <f t="shared" si="1"/>
        <v>-41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873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-2324</v>
      </c>
      <c r="K29" s="59">
        <f t="shared" si="6"/>
        <v>0</v>
      </c>
      <c r="L29" s="344">
        <f t="shared" si="1"/>
        <v>5549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873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-2324</v>
      </c>
      <c r="K32" s="59">
        <f t="shared" si="7"/>
        <v>0</v>
      </c>
      <c r="L32" s="344">
        <f t="shared" si="1"/>
        <v>5549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5">
      <selection activeCell="M11" sqref="M1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ХипоKредит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43190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1174/6;1174/7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45">
      <selection activeCell="F64" sqref="F6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ХипоKредит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43190</v>
      </c>
      <c r="C4" s="618"/>
      <c r="D4" s="527" t="s">
        <v>4</v>
      </c>
      <c r="E4" s="107" t="str">
        <f>'справка №1-БАЛАНС'!H4</f>
        <v>1174/6;1174/7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3303</v>
      </c>
      <c r="D11" s="119">
        <f>SUM(D12:D14)</f>
        <v>1739</v>
      </c>
      <c r="E11" s="120">
        <f>SUM(E12:E14)</f>
        <v>1564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3303</v>
      </c>
      <c r="D12" s="108">
        <v>1739</v>
      </c>
      <c r="E12" s="120">
        <f aca="true" t="shared" si="0" ref="E12:E42">C12-D12</f>
        <v>1564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7195</v>
      </c>
      <c r="D15" s="108">
        <v>3921</v>
      </c>
      <c r="E15" s="120">
        <f t="shared" si="0"/>
        <v>3274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10498</v>
      </c>
      <c r="D19" s="104">
        <f>D11+D15+D16</f>
        <v>5660</v>
      </c>
      <c r="E19" s="118">
        <f>E11+E15+E16</f>
        <v>4838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1741</v>
      </c>
      <c r="D24" s="119">
        <f>SUM(D25:D27)</f>
        <v>1741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1051</v>
      </c>
      <c r="D25" s="108">
        <v>1051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690</v>
      </c>
      <c r="D27" s="108">
        <v>690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</v>
      </c>
      <c r="D28" s="108">
        <v>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325</v>
      </c>
      <c r="D30" s="108">
        <v>325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5671</v>
      </c>
      <c r="D32" s="108">
        <v>5671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9</v>
      </c>
      <c r="D38" s="105">
        <f>SUM(D39:D42)</f>
        <v>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9</v>
      </c>
      <c r="D42" s="108">
        <v>9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7747</v>
      </c>
      <c r="D43" s="104">
        <f>D24+D28+D29+D31+D30+D32+D33+D38</f>
        <v>7747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18245</v>
      </c>
      <c r="D44" s="103">
        <f>D43+D21+D19+D9</f>
        <v>13407</v>
      </c>
      <c r="E44" s="118">
        <f>E43+E21+E19+E9</f>
        <v>4838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2262</v>
      </c>
      <c r="D52" s="103">
        <f>SUM(D53:D55)</f>
        <v>0</v>
      </c>
      <c r="E52" s="119">
        <f>C52-D52</f>
        <v>2262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2262</v>
      </c>
      <c r="D53" s="108"/>
      <c r="E53" s="119">
        <f>C53-D53</f>
        <v>2262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16723</v>
      </c>
      <c r="D63" s="108"/>
      <c r="E63" s="119">
        <f t="shared" si="1"/>
        <v>16723</v>
      </c>
      <c r="F63" s="110">
        <v>16430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18985</v>
      </c>
      <c r="D66" s="103">
        <f>D52+D56+D61+D62+D63+D64</f>
        <v>0</v>
      </c>
      <c r="E66" s="119">
        <f t="shared" si="1"/>
        <v>18985</v>
      </c>
      <c r="F66" s="103">
        <f>F52+F56+F61+F62+F63+F64</f>
        <v>16430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144</v>
      </c>
      <c r="D71" s="105">
        <f>SUM(D72:D74)</f>
        <v>144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144</v>
      </c>
      <c r="D74" s="108">
        <v>144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492</v>
      </c>
      <c r="D80" s="103">
        <f>SUM(D81:D84)</f>
        <v>492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492</v>
      </c>
      <c r="D82" s="108">
        <v>492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4</v>
      </c>
      <c r="D85" s="104">
        <f>SUM(D86:D90)+D94</f>
        <v>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4</v>
      </c>
      <c r="D87" s="108">
        <v>4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13</v>
      </c>
      <c r="D95" s="108">
        <v>13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653</v>
      </c>
      <c r="D96" s="104">
        <f>D85+D80+D75+D71+D95</f>
        <v>653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19638</v>
      </c>
      <c r="D97" s="104">
        <f>D96+D68+D66</f>
        <v>653</v>
      </c>
      <c r="E97" s="104">
        <f>E96+E68+E66</f>
        <v>18985</v>
      </c>
      <c r="F97" s="104">
        <f>F96+F68+F66</f>
        <v>16430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868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ХипоKредит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5">
      <c r="A5" s="501" t="s">
        <v>5</v>
      </c>
      <c r="B5" s="622">
        <f>'справка №1-БАЛАНС'!E5</f>
        <v>43190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1174/6;1174/7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13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ХипоKредит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43190</v>
      </c>
      <c r="C6" s="629"/>
      <c r="D6" s="510"/>
      <c r="E6" s="569" t="s">
        <v>4</v>
      </c>
      <c r="F6" s="511" t="str">
        <f>'справка №1-БАЛАНС'!H4</f>
        <v>1174/6;1174/7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TBI Leasing EAD</cp:lastModifiedBy>
  <cp:lastPrinted>2017-04-26T08:38:16Z</cp:lastPrinted>
  <dcterms:created xsi:type="dcterms:W3CDTF">2000-06-29T12:02:40Z</dcterms:created>
  <dcterms:modified xsi:type="dcterms:W3CDTF">2018-04-24T08:27:43Z</dcterms:modified>
  <cp:category/>
  <cp:version/>
  <cp:contentType/>
  <cp:contentStatus/>
</cp:coreProperties>
</file>