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<sst xmlns="http://schemas.openxmlformats.org/spreadsheetml/2006/main" count="1078" uniqueCount="881">
  <si>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</si>
  <si>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</si>
  <si>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</si>
  <si>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</si>
  <si>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</si>
  <si>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</si>
  <si>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</si>
  <si>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</si>
  <si>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</si>
  <si>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</si>
  <si>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</si>
  <si>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</si>
  <si>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</si>
  <si>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</si>
  <si>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</si>
  <si>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</si>
  <si>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</si>
  <si>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</si>
  <si>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</si>
  <si>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</si>
  <si>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</si>
  <si>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</si>
  <si>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</si>
  <si>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</si>
  <si>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</si>
  <si>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</si>
  <si>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</si>
  <si>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</si>
  <si>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</si>
  <si>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</si>
  <si>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</si>
  <si>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</si>
  <si>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</si>
  <si>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</si>
  <si>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</si>
  <si>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</si>
  <si>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</si>
  <si>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</si>
  <si>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</si>
  <si>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</si>
  <si>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</si>
  <si>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</si>
  <si>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</si>
  <si>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</si>
  <si>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</si>
  <si>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</si>
  <si>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</si>
  <si>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</si>
  <si>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</si>
  <si>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</si>
  <si>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</si>
  <si>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</si>
  <si>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</si>
  <si>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</si>
  <si>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</si>
  <si>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</si>
  <si>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</si>
  <si>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</si>
  <si>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</si>
  <si>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</si>
  <si>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</si>
  <si>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</si>
  <si>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</si>
  <si>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</si>
  <si>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</si>
  <si>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</si>
  <si>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</si>
  <si>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</si>
  <si>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</si>
  <si>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</si>
  <si>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</si>
  <si>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</si>
  <si>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</si>
  <si>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</si>
  <si>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</si>
  <si>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</si>
  <si>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</si>
  <si>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</si>
  <si>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</si>
  <si>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</si>
  <si>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</si>
  <si>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</si>
  <si>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</si>
  <si>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</si>
  <si>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</si>
  <si>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</si>
  <si>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</si>
  <si>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</si>
  <si>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</si>
  <si>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</si>
  <si>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</si>
  <si>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</si>
  <si>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</si>
  <si>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</si>
  <si>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</si>
  <si>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</si>
  <si>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</si>
  <si>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</si>
  <si>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</si>
  <si>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</si>
  <si>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</si>
  <si>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</si>
  <si>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</si>
  <si>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</si>
  <si>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</si>
  <si>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</si>
  <si>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</si>
  <si>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</si>
  <si>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</si>
  <si>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</si>
  <si>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</si>
  <si>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</si>
  <si>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</si>
  <si>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</si>
  <si>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</si>
  <si>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</si>
  <si>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</si>
  <si>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</si>
  <si>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</si>
  <si>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</si>
  <si>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</si>
  <si>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</si>
  <si>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</si>
  <si>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</si>
  <si>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</si>
  <si>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</si>
  <si>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</si>
  <si>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</si>
  <si>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</si>
  <si>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</si>
  <si>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</si>
  <si>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</si>
  <si>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</si>
  <si>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</si>
  <si>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</si>
  <si>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</si>
  <si>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</si>
  <si>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</si>
  <si>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</si>
  <si>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</si>
  <si>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</si>
  <si>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</si>
  <si>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</si>
  <si>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</si>
  <si>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</si>
  <si>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</si>
  <si>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</si>
  <si>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</si>
  <si>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</si>
  <si>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</si>
  <si>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</si>
  <si>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</si>
  <si>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</si>
  <si>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</si>
  <si>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</si>
  <si>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</si>
  <si>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</si>
  <si>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</si>
  <si>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</si>
  <si>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</si>
  <si>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</si>
  <si>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</si>
  <si>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</si>
  <si>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</si>
  <si>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</si>
  <si>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</si>
  <si>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</si>
  <si>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</si>
  <si>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</si>
  <si>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</si>
  <si>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</si>
  <si>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</si>
  <si>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</si>
  <si>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</si>
  <si>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</si>
  <si>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</si>
  <si>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</si>
  <si>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</si>
  <si>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</si>
  <si>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</si>
  <si>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</si>
  <si>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</si>
  <si>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</si>
  <si>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</si>
  <si>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</si>
  <si>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</si>
  <si>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</si>
  <si>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</si>
  <si>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</si>
  <si>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</si>
  <si>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</si>
  <si>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</si>
  <si>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</si>
  <si>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</si>
  <si>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</si>
  <si>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</si>
  <si>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</si>
  <si>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</si>
  <si>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</si>
  <si>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</si>
  <si>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</si>
  <si>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</si>
  <si>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</si>
  <si>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</si>
  <si>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</si>
  <si>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</si>
  <si>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</si>
  <si>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</si>
  <si>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</si>
  <si>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</si>
  <si>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</si>
  <si>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</si>
  <si>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</si>
  <si>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</si>
  <si>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</si>
  <si>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</si>
  <si>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</si>
  <si>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</si>
  <si>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</si>
  <si>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</si>
  <si>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</si>
  <si>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</si>
  <si>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</si>
  <si>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</si>
  <si>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</si>
  <si>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</si>
  <si>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</si>
  <si>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</si>
  <si>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</si>
  <si>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</si>
  <si>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</si>
  <si>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</si>
  <si>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</si>
  <si>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</si>
  <si>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</si>
  <si>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</si>
  <si>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</si>
  <si>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</si>
  <si>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</si>
  <si>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</si>
  <si>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</si>
  <si>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</si>
  <si>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</si>
  <si>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</si>
  <si>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</si>
  <si>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</si>
  <si>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</si>
  <si>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</si>
  <si>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</si>
  <si>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</si>
  <si>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</si>
  <si>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</si>
  <si>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</si>
  <si>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</si>
  <si>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</si>
  <si>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</si>
  <si>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</si>
  <si>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</si>
  <si>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</si>
  <si>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</si>
  <si>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</si>
  <si>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</si>
  <si>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</si>
  <si>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</si>
  <si>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</si>
  <si>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</si>
  <si>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</si>
  <si>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</si>
  <si>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</si>
  <si>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</si>
  <si>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</si>
  <si>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</si>
  <si>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</si>
  <si>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</si>
  <si>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</si>
  <si>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</si>
  <si>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</si>
  <si>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</si>
  <si>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</si>
  <si>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</si>
  <si>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</si>
  <si>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</si>
  <si>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</si>
  <si>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</si>
  <si>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</si>
  <si>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</si>
  <si>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</si>
  <si>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</si>
  <si>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</si>
  <si>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</si>
  <si>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</si>
  <si>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</si>
  <si>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</si>
  <si>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</si>
  <si>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</si>
  <si>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</si>
  <si>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</si>
  <si>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</si>
  <si>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</si>
  <si>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</si>
  <si>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</si>
  <si>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</si>
  <si>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</si>
  <si>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</si>
  <si>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</si>
  <si>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</si>
  <si>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</si>
  <si>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</si>
  <si>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</si>
  <si>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</si>
  <si>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</si>
  <si>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</si>
  <si>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</si>
  <si>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</si>
  <si>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</si>
  <si>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</si>
  <si>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</si>
  <si>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</si>
  <si>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</si>
  <si>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</si>
  <si>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</si>
  <si>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</si>
  <si>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</si>
  <si>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</si>
  <si>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</si>
  <si>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</si>
  <si>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</si>
  <si>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</si>
  <si>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</si>
  <si>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</si>
  <si>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</si>
  <si>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</si>
  <si>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</si>
  <si>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</si>
  <si>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</si>
  <si>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</si>
  <si>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</si>
  <si>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</si>
  <si>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</si>
  <si>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</si>
  <si>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</si>
  <si>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</si>
  <si>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</si>
  <si>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</si>
  <si>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</si>
  <si>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</si>
  <si>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</si>
  <si>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</si>
  <si>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</si>
  <si>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</si>
  <si>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</si>
  <si>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</si>
  <si>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</si>
  <si>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</si>
  <si>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</si>
  <si>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</si>
  <si>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</si>
  <si>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</si>
  <si>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</si>
  <si>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</si>
  <si>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</si>
  <si>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</si>
  <si>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</si>
  <si>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</si>
  <si>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</si>
  <si>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</si>
  <si>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</si>
  <si>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</si>
  <si>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</si>
  <si>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</si>
  <si>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</si>
  <si>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</si>
  <si>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</si>
  <si>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</si>
  <si>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</si>
  <si>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</si>
  <si>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</si>
  <si>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</si>
  <si>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</si>
  <si>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</si>
  <si>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</si>
  <si>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</si>
  <si>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</si>
  <si>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</si>
  <si>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</si>
  <si>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</si>
  <si>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</si>
  <si>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</si>
  <si>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</si>
  <si>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</si>
  <si>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</si>
  <si>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</si>
  <si>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</si>
  <si>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</si>
  <si>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</si>
  <si>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</si>
  <si>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</si>
  <si>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</si>
  <si>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</si>
  <si>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</si>
  <si>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</si>
  <si>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</si>
  <si>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</si>
  <si>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</si>
  <si>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</si>
  <si>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</si>
  <si>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</si>
  <si>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</si>
  <si>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</si>
  <si>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</si>
  <si>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</si>
  <si>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</si>
  <si>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</si>
  <si>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</si>
  <si>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</si>
  <si>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</si>
  <si>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</si>
  <si>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</si>
  <si>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</si>
  <si>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</si>
  <si>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</si>
  <si>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</si>
  <si>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</si>
  <si>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</si>
  <si>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</si>
  <si>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</si>
  <si>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</si>
  <si>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</si>
  <si>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</si>
  <si>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</si>
  <si>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</si>
  <si>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</si>
  <si>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</si>
  <si>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</si>
  <si>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</si>
  <si>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</si>
  <si>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</si>
  <si>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</si>
  <si>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</si>
  <si>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</si>
  <si>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</si>
  <si>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</si>
  <si>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</si>
  <si>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</si>
  <si>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</si>
  <si>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</si>
  <si>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</si>
  <si>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</si>
  <si>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</si>
  <si>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</si>
  <si>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</si>
  <si>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</si>
  <si>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</si>
  <si>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</si>
  <si>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</si>
  <si>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</si>
  <si>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</si>
  <si>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</si>
  <si>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</si>
  <si>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</si>
  <si>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</si>
  <si>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</si>
  <si>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</si>
  <si>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</si>
  <si>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</si>
  <si>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</si>
  <si>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</si>
  <si>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</si>
  <si>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</si>
  <si>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</si>
  <si>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</si>
  <si>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</si>
  <si>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</si>
  <si>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</si>
  <si>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</si>
  <si>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</si>
  <si>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</si>
  <si>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</si>
  <si>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</si>
  <si>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</si>
  <si>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</si>
  <si>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</si>
  <si>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</si>
  <si>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</si>
  <si>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</si>
  <si>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</si>
  <si>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</si>
  <si>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</si>
  <si>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</si>
  <si>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</si>
  <si>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</si>
  <si>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</si>
  <si>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</si>
  <si>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</si>
  <si>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</si>
  <si>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</si>
  <si>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</si>
  <si>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</si>
  <si>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</si>
  <si>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</si>
  <si>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</si>
  <si>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</si>
  <si>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</si>
  <si>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</si>
  <si>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</si>
  <si>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</si>
  <si>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</si>
  <si>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</si>
  <si>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</si>
  <si>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</si>
  <si>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</si>
  <si>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</si>
  <si>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</si>
  <si>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</si>
  <si>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</si>
  <si>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</si>
  <si>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</si>
  <si>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</si>
  <si>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</si>
  <si>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</si>
  <si>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</si>
  <si>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</si>
  <si>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</si>
  <si>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</si>
  <si>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</si>
  <si>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</si>
  <si>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</si>
  <si>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</si>
  <si>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</si>
  <si>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</si>
  <si>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</si>
  <si>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</si>
  <si>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</si>
  <si>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</si>
  <si>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</si>
  <si>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</si>
  <si>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</si>
  <si>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</si>
  <si>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</si>
  <si>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</si>
  <si>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</si>
  <si>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</si>
  <si>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</si>
  <si>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</si>
  <si>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</si>
  <si>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</si>
  <si>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</si>
  <si>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</si>
  <si>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</si>
  <si>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</si>
  <si>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</si>
  <si>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</si>
  <si>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</si>
  <si>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</si>
  <si>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</si>
  <si>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</si>
  <si>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</si>
  <si>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</si>
  <si>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</si>
  <si>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</si>
  <si>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</si>
  <si>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</si>
  <si>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</si>
  <si>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</si>
  <si>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</si>
  <si>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</si>
  <si>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</si>
  <si>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</si>
  <si>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</si>
  <si>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</si>
  <si>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</si>
  <si>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</si>
  <si>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</si>
  <si>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</si>
  <si>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</si>
  <si>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</si>
  <si>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</si>
  <si>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</si>
  <si>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</si>
  <si>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</si>
  <si>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</si>
  <si>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</si>
  <si>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</si>
  <si>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</si>
  <si>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</si>
  <si>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</si>
  <si>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</si>
  <si>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</si>
  <si>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</si>
  <si>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</si>
  <si>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</si>
  <si>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</si>
  <si>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</si>
  <si>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</si>
  <si>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</si>
  <si>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</si>
  <si>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</si>
  <si>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</si>
  <si>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</si>
  <si>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</si>
  <si>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</si>
  <si>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</si>
  <si>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</si>
  <si>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</si>
  <si>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</si>
  <si>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</si>
  <si>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</si>
  <si>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</si>
  <si>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</si>
  <si>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</si>
  <si>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</si>
  <si>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</si>
  <si>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</si>
  <si>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</si>
  <si>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</si>
  <si>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</si>
  <si>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</si>
  <si>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</si>
  <si>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</si>
  <si>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</si>
  <si>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</si>
  <si>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</si>
  <si>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</si>
  <si>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</si>
  <si>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</si>
  <si>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</si>
  <si>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</si>
  <si>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</si>
  <si>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</si>
  <si>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</si>
  <si>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</si>
  <si>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</si>
  <si>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</si>
  <si>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</si>
  <si>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</si>
  <si>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</si>
  <si>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</si>
  <si>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</si>
  <si>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</si>
  <si>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</si>
  <si>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</si>
  <si>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</si>
  <si>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</si>
  <si>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</si>
  <si>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</si>
  <si>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</si>
  <si>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</si>
  <si>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</si>
  <si>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</si>
  <si>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</si>
  <si>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</si>
  <si>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</si>
  <si>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</si>
  <si>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</si>
  <si>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</si>
  <si>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</si>
  <si>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</si>
  <si>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</si>
  <si>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</si>
  <si>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</si>
  <si>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</si>
  <si>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</si>
  <si>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</si>
  <si>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</si>
  <si>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</si>
  <si>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</si>
  <si>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</si>
  <si>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</si>
  <si>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</si>
  <si>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</si>
  <si>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</si>
  <si>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</si>
  <si>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</si>
  <si>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</si>
  <si>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</si>
  <si>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</si>
  <si>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</si>
  <si>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</si>
  <si>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</si>
  <si>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</si>
  <si>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</si>
  <si>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</si>
  <si>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</si>
  <si>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</si>
  <si>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</si>
  <si>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</si>
  <si>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</si>
  <si>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</si>
  <si>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</si>
  <si>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</si>
  <si>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</si>
  <si>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</si>
  <si>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</si>
  <si>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</si>
  <si>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</si>
  <si>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</si>
  <si>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</si>
  <si>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</si>
  <si>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</si>
  <si>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</si>
  <si>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</si>
  <si>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</si>
  <si>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</si>
  <si>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</si>
  <si>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</si>
  <si>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</si>
  <si>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</si>
  <si>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</si>
  <si>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</si>
  <si>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</si>
  <si>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</si>
  <si>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</si>
  <si>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</si>
  <si>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</si>
  <si>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</si>
  <si>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</si>
  <si>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</si>
  <si>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</si>
  <si>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</si>
  <si>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</si>
  <si>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</si>
  <si>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</si>
  <si>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</si>
  <si>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</si>
  <si>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</si>
  <si>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</si>
  <si>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</si>
  <si>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</si>
  <si>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</si>
  <si>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</si>
  <si>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</si>
  <si>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</si>
  <si>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</si>
  <si>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</si>
  <si>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</si>
  <si>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</si>
  <si>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</si>
  <si>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</si>
  <si>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</si>
  <si>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</si>
  <si>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</si>
  <si>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</si>
  <si>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</si>
  <si>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</si>
  <si>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</si>
  <si>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</si>
  <si>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</si>
  <si>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</si>
  <si>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</si>
  <si>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</si>
  <si>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</si>
  <si>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</si>
  <si>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</si>
  <si>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</si>
  <si>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</si>
  <si>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</si>
  <si>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</si>
  <si>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</si>
  <si>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</si>
  <si>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</si>
  <si>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</si>
  <si>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</si>
  <si>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</si>
  <si>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</si>
  <si>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</si>
  <si>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</si>
  <si>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</si>
  <si>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</si>
  <si>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</si>
  <si>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</si>
  <si>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</si>
  <si>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</si>
  <si>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</si>
  <si>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</si>
  <si>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</si>
  <si>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</si>
  <si>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</si>
  <si>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</si>
  <si>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</si>
  <si>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</si>
  <si>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</si>
  <si>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</si>
  <si>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</si>
  <si>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</si>
  <si>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</si>
  <si>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</si>
  <si>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</si>
  <si>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</si>
  <si>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</si>
  <si>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</si>
  <si>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</si>
  <si>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</si>
  <si>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</si>
  <si>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</si>
  <si>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</si>
  <si>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</si>
  <si>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</si>
  <si>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</si>
  <si>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</si>
  <si>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</si>
  <si>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</si>
  <si>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</si>
  <si>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</si>
  <si>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</si>
  <si>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</si>
  <si>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</si>
  <si>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</si>
  <si>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</si>
  <si>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</si>
  <si>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</si>
  <si>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</si>
  <si>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</si>
  <si>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</si>
  <si>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</si>
  <si>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</si>
  <si>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</si>
  <si>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</si>
  <si>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</si>
  <si>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</si>
  <si>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</si>
  <si>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</si>
  <si>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</si>
  <si>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</si>
  <si>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</si>
  <si>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</si>
  <si>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</si>
  <si>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</si>
  <si>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</si>
  <si>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</si>
  <si>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</si>
  <si>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</si>
  <si>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</si>
  <si>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</si>
  <si>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</si>
  <si>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</si>
  <si>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</si>
  <si>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</si>
  <si>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</si>
  <si>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</si>
  <si>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</si>
  <si>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</si>
  <si>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</si>
  <si>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</si>
  <si>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</si>
  <si>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</si>
  <si>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</si>
  <si>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</si>
  <si>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</si>
  <si>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</si>
  <si>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</si>
  <si>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</si>
  <si>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</si>
  <si>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</si>
  <si>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</si>
  <si>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</si>
  <si>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</si>
  <si>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</si>
  <si>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</si>
  <si>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</si>
  <si>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</si>
  <si>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</si>
  <si>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</si>
  <si>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</si>
  <si>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</si>
  <si>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</si>
  <si>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</si>
  <si>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</si>
  <si>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</si>
  <si>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</si>
  <si>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</si>
  <si>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</si>
  <si>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</si>
  <si>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</si>
  <si>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</si>
  <si>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</si>
  <si>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 xml:space="preserve"> 01.01.2014 - 31.12.2014 г.</t>
  </si>
  <si>
    <t>Дата на съставяне: 26.01.2015</t>
  </si>
  <si>
    <t>Дата на съставяне:               26.01.2015</t>
  </si>
  <si>
    <t>Дата  на съставяне:      26.01.2015</t>
  </si>
  <si>
    <t>Дата на съставяне:  26.01.2015</t>
  </si>
  <si>
    <t>Дата на съставяне:   26.01.2015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</si>
</sst>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A64">
      <selection activeCell="G67" sqref="G6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383</v>
      </c>
      <c r="B3" s="578"/>
      <c r="C3" s="578"/>
      <c r="D3" s="578"/>
      <c r="E3" s="462" t="s">
        <v>864</v>
      </c>
      <c r="F3" s="217" t="s">
        <v>2</v>
      </c>
      <c r="G3" s="172"/>
      <c r="H3" s="461">
        <v>130542972</v>
      </c>
    </row>
    <row r="4" spans="1:8" ht="15">
      <c r="A4" s="577" t="s">
        <v>866</v>
      </c>
      <c r="B4" s="583"/>
      <c r="C4" s="583"/>
      <c r="D4" s="583"/>
      <c r="E4" s="504" t="s">
        <v>865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-3908</v>
      </c>
      <c r="H27" s="154">
        <f>SUM(H28:H30)</f>
        <v>-3113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-3908</v>
      </c>
      <c r="H29" s="316">
        <v>-3113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-2381</v>
      </c>
      <c r="H32" s="316">
        <v>-794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-6289</v>
      </c>
      <c r="H33" s="154">
        <f>H27+H31+H32</f>
        <v>-3907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-4573</v>
      </c>
      <c r="H36" s="154">
        <f>H25+H17+H33</f>
        <v>-2191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>
        <v>901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600</v>
      </c>
      <c r="D55" s="155">
        <f>D19+D20+D21+D27+D32+D45+D51+D53+D54</f>
        <v>1501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>
        <v>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11590</v>
      </c>
      <c r="H59" s="152">
        <v>10781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2097</v>
      </c>
      <c r="H61" s="154">
        <f>SUM(H62:H68)</f>
        <v>3042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7</v>
      </c>
      <c r="E64" s="237" t="s">
        <v>199</v>
      </c>
      <c r="F64" s="242" t="s">
        <v>200</v>
      </c>
      <c r="G64" s="152"/>
      <c r="H64" s="152">
        <v>855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/>
      <c r="D67" s="151">
        <v>726</v>
      </c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>
        <v>2</v>
      </c>
      <c r="D68" s="151">
        <v>690</v>
      </c>
      <c r="E68" s="237" t="s">
        <v>212</v>
      </c>
      <c r="F68" s="242" t="s">
        <v>213</v>
      </c>
      <c r="G68" s="152">
        <v>2095</v>
      </c>
      <c r="H68" s="152">
        <v>2187</v>
      </c>
    </row>
    <row r="69" spans="1:8" ht="15">
      <c r="A69" s="235" t="s">
        <v>214</v>
      </c>
      <c r="B69" s="241" t="s">
        <v>215</v>
      </c>
      <c r="C69" s="151"/>
      <c r="D69" s="151">
        <v>105</v>
      </c>
      <c r="E69" s="251" t="s">
        <v>77</v>
      </c>
      <c r="F69" s="242" t="s">
        <v>216</v>
      </c>
      <c r="G69" s="152">
        <v>146</v>
      </c>
      <c r="H69" s="152">
        <v>151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61</v>
      </c>
      <c r="D71" s="151">
        <v>41</v>
      </c>
      <c r="E71" s="253" t="s">
        <v>45</v>
      </c>
      <c r="F71" s="273" t="s">
        <v>223</v>
      </c>
      <c r="G71" s="161">
        <f>G59+G60+G61+G69+G70</f>
        <v>13833</v>
      </c>
      <c r="H71" s="161">
        <f>H59+H60+H61+H69+H70</f>
        <v>13974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</v>
      </c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65</v>
      </c>
      <c r="D75" s="155">
        <f>SUM(D67:D74)</f>
        <v>1630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13833</v>
      </c>
      <c r="H79" s="162">
        <f>H71+H74+H75+H76</f>
        <v>13974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/>
      <c r="D88" s="151">
        <v>21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>
        <v>71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</v>
      </c>
      <c r="D91" s="155">
        <f>SUM(D87:D90)</f>
        <v>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8660</v>
      </c>
      <c r="D93" s="155">
        <f>D64+D75+D84+D91+D92</f>
        <v>10325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9260</v>
      </c>
      <c r="D94" s="164">
        <f>D93+D55</f>
        <v>11826</v>
      </c>
      <c r="E94" s="449" t="s">
        <v>269</v>
      </c>
      <c r="F94" s="289" t="s">
        <v>270</v>
      </c>
      <c r="G94" s="165">
        <f>G36+G39+G55+G79</f>
        <v>9260</v>
      </c>
      <c r="H94" s="165">
        <f>H36+H39+H55+H79</f>
        <v>11826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1" t="s">
        <v>855</v>
      </c>
      <c r="G97" s="581"/>
      <c r="H97" s="581"/>
      <c r="M97" s="157"/>
    </row>
    <row r="98" spans="1:13" ht="15.75">
      <c r="A98" s="45" t="s">
        <v>876</v>
      </c>
      <c r="B98" s="432"/>
      <c r="C98" s="581" t="s">
        <v>272</v>
      </c>
      <c r="D98" s="581"/>
      <c r="E98" s="581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1"/>
      <c r="D100" s="582"/>
      <c r="E100" s="582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13" sqref="G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САФ МАГЕЛАН АД</v>
      </c>
      <c r="C2" s="586"/>
      <c r="D2" s="586"/>
      <c r="E2" s="586"/>
      <c r="F2" s="588" t="s">
        <v>2</v>
      </c>
      <c r="G2" s="588"/>
      <c r="H2" s="526">
        <f>'справка №1-БАЛАНС'!H3</f>
        <v>130542972</v>
      </c>
    </row>
    <row r="3" spans="1:8" ht="15">
      <c r="A3" s="467" t="s">
        <v>274</v>
      </c>
      <c r="B3" s="586" t="str">
        <f>'справка №1-БАЛАНС'!E4</f>
        <v> неконсолидиран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 01.01.2014 - 31.12.2014 г.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</v>
      </c>
      <c r="D10" s="46">
        <v>5</v>
      </c>
      <c r="E10" s="298" t="s">
        <v>288</v>
      </c>
      <c r="F10" s="549" t="s">
        <v>289</v>
      </c>
      <c r="G10" s="550">
        <v>43</v>
      </c>
      <c r="H10" s="550">
        <v>170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13</v>
      </c>
      <c r="D12" s="46">
        <v>14</v>
      </c>
      <c r="E12" s="300" t="s">
        <v>77</v>
      </c>
      <c r="F12" s="549" t="s">
        <v>296</v>
      </c>
      <c r="G12" s="550">
        <v>905</v>
      </c>
      <c r="H12" s="550">
        <v>3</v>
      </c>
    </row>
    <row r="13" spans="1:18" ht="12">
      <c r="A13" s="298" t="s">
        <v>297</v>
      </c>
      <c r="B13" s="299" t="s">
        <v>298</v>
      </c>
      <c r="C13" s="46">
        <v>6</v>
      </c>
      <c r="D13" s="46">
        <v>7</v>
      </c>
      <c r="E13" s="301" t="s">
        <v>50</v>
      </c>
      <c r="F13" s="551" t="s">
        <v>299</v>
      </c>
      <c r="G13" s="548">
        <f>SUM(G9:G12)</f>
        <v>948</v>
      </c>
      <c r="H13" s="548">
        <f>SUM(H9:H12)</f>
        <v>173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43</v>
      </c>
      <c r="D14" s="46">
        <v>149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1558</v>
      </c>
      <c r="D16" s="47">
        <v>28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1625</v>
      </c>
      <c r="D19" s="49">
        <f>SUM(D9:D15)+D16</f>
        <v>203</v>
      </c>
      <c r="E19" s="304" t="s">
        <v>316</v>
      </c>
      <c r="F19" s="552" t="s">
        <v>317</v>
      </c>
      <c r="G19" s="550"/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809</v>
      </c>
      <c r="D22" s="46">
        <v>847</v>
      </c>
      <c r="E22" s="304" t="s">
        <v>325</v>
      </c>
      <c r="F22" s="552" t="s">
        <v>326</v>
      </c>
      <c r="G22" s="550">
        <v>10</v>
      </c>
      <c r="H22" s="550">
        <v>6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9</v>
      </c>
      <c r="E24" s="301" t="s">
        <v>102</v>
      </c>
      <c r="F24" s="554" t="s">
        <v>333</v>
      </c>
      <c r="G24" s="548">
        <f>SUM(G19:G23)</f>
        <v>10</v>
      </c>
      <c r="H24" s="548">
        <f>SUM(H19:H23)</f>
        <v>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813</v>
      </c>
      <c r="D26" s="49">
        <f>SUM(D22:D25)</f>
        <v>857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2438</v>
      </c>
      <c r="D28" s="50">
        <f>D26+D19</f>
        <v>1060</v>
      </c>
      <c r="E28" s="127" t="s">
        <v>338</v>
      </c>
      <c r="F28" s="554" t="s">
        <v>339</v>
      </c>
      <c r="G28" s="548">
        <f>G13+G15+G24</f>
        <v>958</v>
      </c>
      <c r="H28" s="548">
        <f>H13+H15+H24</f>
        <v>180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1480</v>
      </c>
      <c r="H30" s="53">
        <f>IF((D28-H28)&gt;0,D28-H28,0)</f>
        <v>880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2438</v>
      </c>
      <c r="D33" s="49">
        <f>D28-D31+D32</f>
        <v>1060</v>
      </c>
      <c r="E33" s="127" t="s">
        <v>352</v>
      </c>
      <c r="F33" s="554" t="s">
        <v>353</v>
      </c>
      <c r="G33" s="53">
        <f>G32-G31+G28</f>
        <v>958</v>
      </c>
      <c r="H33" s="53">
        <f>H32-H31+H28</f>
        <v>180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1480</v>
      </c>
      <c r="H34" s="548">
        <f>IF((D33-H33)&gt;0,D33-H33,0)</f>
        <v>880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901</v>
      </c>
      <c r="D35" s="49">
        <f>D36+D37+D38</f>
        <v>-86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901</v>
      </c>
      <c r="D37" s="430">
        <v>-86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2381</v>
      </c>
      <c r="H39" s="559">
        <f>IF(H34&gt;0,IF(D35+H34&lt;0,0,D35+H34),IF(D34-D35&lt;0,D35-D34,0))</f>
        <v>794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2381</v>
      </c>
      <c r="H41" s="52">
        <f>IF(D39=0,IF(H39-H40&gt;0,H39-H40+D40,0),IF(D39-D40&lt;0,D40-D39+H40,0))</f>
        <v>794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3339</v>
      </c>
      <c r="D42" s="53">
        <f>D33+D35+D39</f>
        <v>974</v>
      </c>
      <c r="E42" s="128" t="s">
        <v>379</v>
      </c>
      <c r="F42" s="129" t="s">
        <v>380</v>
      </c>
      <c r="G42" s="53">
        <f>G39+G33</f>
        <v>3339</v>
      </c>
      <c r="H42" s="53">
        <f>H39+H33</f>
        <v>974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42030</v>
      </c>
      <c r="C48" s="427" t="s">
        <v>381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5"/>
      <c r="E50" s="585"/>
      <c r="F50" s="585"/>
      <c r="G50" s="585"/>
      <c r="H50" s="585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9">
      <selection activeCell="C37" sqref="C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01.01.2014 - 31.12.2014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101</v>
      </c>
      <c r="D10" s="54">
        <v>224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-177</v>
      </c>
      <c r="D11" s="54">
        <v>-198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-18</v>
      </c>
      <c r="D13" s="54">
        <v>-20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-809</v>
      </c>
      <c r="D17" s="54">
        <v>-848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6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-902</v>
      </c>
      <c r="D20" s="55">
        <f>SUM(D10:D19)</f>
        <v>-846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809</v>
      </c>
      <c r="D36" s="54">
        <v>847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809</v>
      </c>
      <c r="D42" s="55">
        <f>SUM(D34:D41)</f>
        <v>847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-93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98</v>
      </c>
      <c r="D44" s="132">
        <v>97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</v>
      </c>
      <c r="D45" s="55">
        <f>D44+D43</f>
        <v>98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5</v>
      </c>
      <c r="D46" s="56">
        <f>D45</f>
        <v>98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0"/>
      <c r="D50" s="590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6" sqref="A3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САФ МАГЕЛАН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 01.01.2014 - 31.12.2014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-3907</v>
      </c>
      <c r="K11" s="60"/>
      <c r="L11" s="344">
        <f>SUM(C11:K11)</f>
        <v>-2191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-3907</v>
      </c>
      <c r="K15" s="61">
        <f t="shared" si="2"/>
        <v>0</v>
      </c>
      <c r="L15" s="344">
        <f t="shared" si="1"/>
        <v>-2191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-2381</v>
      </c>
      <c r="K16" s="60"/>
      <c r="L16" s="344">
        <f t="shared" si="1"/>
        <v>-2381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>
        <v>-1</v>
      </c>
      <c r="K28" s="60"/>
      <c r="L28" s="344">
        <f t="shared" si="1"/>
        <v>-1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-6289</v>
      </c>
      <c r="K29" s="59">
        <f t="shared" si="6"/>
        <v>0</v>
      </c>
      <c r="L29" s="344">
        <f t="shared" si="1"/>
        <v>-4573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-6289</v>
      </c>
      <c r="K32" s="59">
        <f t="shared" si="7"/>
        <v>0</v>
      </c>
      <c r="L32" s="344">
        <f t="shared" si="1"/>
        <v>-4573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1" t="s">
        <v>521</v>
      </c>
      <c r="E36" s="591"/>
      <c r="F36" s="591"/>
      <c r="G36" s="591"/>
      <c r="H36" s="591"/>
      <c r="I36" s="591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1"/>
      <c r="E38" s="591"/>
      <c r="F38" s="591"/>
      <c r="G38" s="591"/>
      <c r="H38" s="591"/>
      <c r="I38" s="591"/>
      <c r="J38" s="15"/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K4:L4"/>
    <mergeCell ref="B5:E5"/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3">
      <selection activeCell="C52" sqref="C5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383</v>
      </c>
      <c r="B2" s="606"/>
      <c r="C2" s="607" t="str">
        <f>'справка №1-БАЛАНС'!E3</f>
        <v> САФ МАГЕЛАН АД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5" t="s">
        <v>4</v>
      </c>
      <c r="B3" s="606"/>
      <c r="C3" s="608" t="str">
        <f>'справка №1-БАЛАНС'!E5</f>
        <v> 01.01.2014 - 31.12.2014 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0" t="s">
        <v>463</v>
      </c>
      <c r="B5" s="611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12"/>
      <c r="B6" s="613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598" t="s">
        <v>863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20" zoomScaleNormal="120" zoomScalePageLayoutView="0" workbookViewId="0" topLeftCell="A79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01.01.2014 - 31.12.2014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</v>
      </c>
      <c r="D28" s="108"/>
      <c r="E28" s="120">
        <f t="shared" si="0"/>
        <v>2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61</v>
      </c>
      <c r="D31" s="108">
        <v>20</v>
      </c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65</v>
      </c>
      <c r="D43" s="104">
        <f>D24+D28+D29+D31+D30+D32+D33+D38</f>
        <v>22</v>
      </c>
      <c r="E43" s="118">
        <f>E24+E28+E29+E31+E30+E32+E33+E38</f>
        <v>43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65</v>
      </c>
      <c r="D44" s="103">
        <f>D43+D21+D19+D9</f>
        <v>22</v>
      </c>
      <c r="E44" s="118">
        <f>E43+E21+E19+E9</f>
        <v>43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11590</v>
      </c>
      <c r="D75" s="103">
        <f>D76+D78</f>
        <v>0</v>
      </c>
      <c r="E75" s="103">
        <f>E76+E78</f>
        <v>11590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11590</v>
      </c>
      <c r="D76" s="108"/>
      <c r="E76" s="119">
        <f t="shared" si="1"/>
        <v>11590</v>
      </c>
      <c r="F76" s="108"/>
    </row>
    <row r="77" spans="1:6" ht="12">
      <c r="A77" s="396" t="s">
        <v>727</v>
      </c>
      <c r="B77" s="397" t="s">
        <v>728</v>
      </c>
      <c r="C77" s="109">
        <v>11590</v>
      </c>
      <c r="D77" s="109"/>
      <c r="E77" s="119">
        <f t="shared" si="1"/>
        <v>11590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2097</v>
      </c>
      <c r="D85" s="104">
        <f>SUM(D86:D90)+D94</f>
        <v>2</v>
      </c>
      <c r="E85" s="104">
        <f>SUM(E86:E90)+E94</f>
        <v>2095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2095</v>
      </c>
      <c r="D90" s="103">
        <f>SUM(D91:D93)</f>
        <v>0</v>
      </c>
      <c r="E90" s="103">
        <f>SUM(E91:E93)</f>
        <v>2095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2076</v>
      </c>
      <c r="D92" s="108"/>
      <c r="E92" s="119">
        <f t="shared" si="1"/>
        <v>2076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146</v>
      </c>
      <c r="D95" s="108"/>
      <c r="E95" s="119">
        <f t="shared" si="1"/>
        <v>146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13833</v>
      </c>
      <c r="D96" s="104">
        <f>D85+D80+D75+D71+D95</f>
        <v>2</v>
      </c>
      <c r="E96" s="104">
        <f>E85+E80+E75+E71+E95</f>
        <v>13831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13833</v>
      </c>
      <c r="D97" s="104">
        <f>D96+D68+D66</f>
        <v>2</v>
      </c>
      <c r="E97" s="104">
        <f>E96+E68+E66</f>
        <v>13831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01.01.2014 - 31.12.2014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A157" sqref="A157"/>
    </sheetView>
  </sheetViews>
  <sheetFormatPr defaultColWidth="10.75390625" defaultRowHeight="12.75"/>
  <cols>
    <col min="1" max="1" width="38.125" style="509" customWidth="1"/>
    <col min="2" max="2" width="8.125" style="519" customWidth="1"/>
    <col min="3" max="3" width="11.25390625" style="509" customWidth="1"/>
    <col min="4" max="4" width="17.00390625" style="509" customWidth="1"/>
    <col min="5" max="5" width="13.25390625" style="509" customWidth="1"/>
    <col min="6" max="6" width="12.2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01.01.2014 - 31.12.2014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76.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 Atanasova</cp:lastModifiedBy>
  <cp:lastPrinted>2015-01-29T09:25:33Z</cp:lastPrinted>
  <dcterms:created xsi:type="dcterms:W3CDTF">2000-06-29T12:02:40Z</dcterms:created>
  <dcterms:modified xsi:type="dcterms:W3CDTF">2015-01-30T10:14:12Z</dcterms:modified>
  <cp:category/>
  <cp:version/>
  <cp:contentType/>
  <cp:contentStatus/>
</cp:coreProperties>
</file>