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<sst xmlns="http://schemas.openxmlformats.org/spreadsheetml/2006/main" count="1073" uniqueCount="880">
  <si>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</si>
  <si>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</si>
  <si>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</si>
  <si>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</si>
  <si>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</si>
  <si>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</si>
  <si>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</si>
  <si>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</si>
  <si>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</si>
  <si>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</si>
  <si>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</si>
  <si>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</si>
  <si>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</si>
  <si>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</si>
  <si>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</si>
  <si>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</si>
  <si>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</si>
  <si>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</si>
  <si>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</si>
  <si>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</si>
  <si>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</si>
  <si>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</si>
  <si>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</si>
  <si>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</si>
  <si>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</si>
  <si>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</si>
  <si>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</si>
  <si>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</si>
  <si>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</si>
  <si>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</si>
  <si>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</si>
  <si>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</si>
  <si>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</si>
  <si>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</si>
  <si>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</si>
  <si>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</si>
  <si>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</si>
  <si>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</si>
  <si>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</si>
  <si>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</si>
  <si>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</si>
  <si>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</si>
  <si>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</si>
  <si>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</si>
  <si>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</si>
  <si>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</si>
  <si>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</si>
  <si>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</si>
  <si>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</si>
  <si>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</si>
  <si>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</si>
  <si>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</si>
  <si>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</si>
  <si>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</si>
  <si>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</si>
  <si>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</si>
  <si>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</si>
  <si>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</si>
  <si>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</si>
  <si>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</si>
  <si>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</si>
  <si>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</si>
  <si>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</si>
  <si>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</si>
  <si>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</si>
  <si>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</si>
  <si>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</si>
  <si>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</si>
  <si>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</si>
  <si>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</si>
  <si>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</si>
  <si>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</si>
  <si>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</si>
  <si>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</si>
  <si>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</si>
  <si>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</si>
  <si>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</si>
  <si>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</si>
  <si>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</si>
  <si>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</si>
  <si>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</si>
  <si>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</si>
  <si>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</si>
  <si>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</si>
  <si>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</si>
  <si>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</si>
  <si>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</si>
  <si>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</si>
  <si>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</si>
  <si>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</si>
  <si>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</si>
  <si>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</si>
  <si>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</si>
  <si>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</si>
  <si>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</si>
  <si>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</si>
  <si>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</si>
  <si>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</si>
  <si>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</si>
  <si>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</si>
  <si>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</si>
  <si>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</si>
  <si>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</si>
  <si>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</si>
  <si>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</si>
  <si>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</si>
  <si>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</si>
  <si>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</si>
  <si>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</si>
  <si>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</si>
  <si>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</si>
  <si>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</si>
  <si>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</si>
  <si>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</si>
  <si>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</si>
  <si>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</si>
  <si>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</si>
  <si>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</si>
  <si>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</si>
  <si>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</si>
  <si>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</si>
  <si>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</si>
  <si>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</si>
  <si>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</si>
  <si>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</si>
  <si>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</si>
  <si>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</si>
  <si>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</si>
  <si>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</si>
  <si>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</si>
  <si>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</si>
  <si>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</si>
  <si>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</si>
  <si>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</si>
  <si>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</si>
  <si>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</si>
  <si>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</si>
  <si>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</si>
  <si>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</si>
  <si>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</si>
  <si>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</si>
  <si>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</si>
  <si>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</si>
  <si>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</si>
  <si>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</si>
  <si>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</si>
  <si>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</si>
  <si>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</si>
  <si>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</si>
  <si>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</si>
  <si>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</si>
  <si>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</si>
  <si>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</si>
  <si>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</si>
  <si>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</si>
  <si>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</si>
  <si>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</si>
  <si>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</si>
  <si>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</si>
  <si>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</si>
  <si>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</si>
  <si>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</si>
  <si>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</si>
  <si>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</si>
  <si>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</si>
  <si>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</si>
  <si>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</si>
  <si>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</si>
  <si>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</si>
  <si>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</si>
  <si>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</si>
  <si>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</si>
  <si>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</si>
  <si>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</si>
  <si>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</si>
  <si>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</si>
  <si>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</si>
  <si>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</si>
  <si>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</si>
  <si>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</si>
  <si>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</si>
  <si>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</si>
  <si>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</si>
  <si>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</si>
  <si>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</si>
  <si>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</si>
  <si>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</si>
  <si>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</si>
  <si>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</si>
  <si>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</si>
  <si>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</si>
  <si>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</si>
  <si>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</si>
  <si>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</si>
  <si>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</si>
  <si>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</si>
  <si>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</si>
  <si>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</si>
  <si>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</si>
  <si>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</si>
  <si>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</si>
  <si>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</si>
  <si>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</si>
  <si>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</si>
  <si>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</si>
  <si>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</si>
  <si>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</si>
  <si>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</si>
  <si>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</si>
  <si>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</si>
  <si>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</si>
  <si>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</si>
  <si>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</si>
  <si>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</si>
  <si>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</si>
  <si>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</si>
  <si>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</si>
  <si>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</si>
  <si>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</si>
  <si>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</si>
  <si>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</si>
  <si>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</si>
  <si>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</si>
  <si>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</si>
  <si>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</si>
  <si>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</si>
  <si>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</si>
  <si>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</si>
  <si>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</si>
  <si>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</si>
  <si>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</si>
  <si>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</si>
  <si>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</si>
  <si>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</si>
  <si>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</si>
  <si>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</si>
  <si>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</si>
  <si>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</si>
  <si>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</si>
  <si>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</si>
  <si>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</si>
  <si>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</si>
  <si>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</si>
  <si>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</si>
  <si>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</si>
  <si>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</si>
  <si>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</si>
  <si>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</si>
  <si>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</si>
  <si>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</si>
  <si>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</si>
  <si>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</si>
  <si>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</si>
  <si>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</si>
  <si>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</si>
  <si>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</si>
  <si>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</si>
  <si>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</si>
  <si>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</si>
  <si>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</si>
  <si>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</si>
  <si>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</si>
  <si>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</si>
  <si>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</si>
  <si>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</si>
  <si>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</si>
  <si>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</si>
  <si>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</si>
  <si>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</si>
  <si>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</si>
  <si>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</si>
  <si>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</si>
  <si>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</si>
  <si>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</si>
  <si>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</si>
  <si>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</si>
  <si>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</si>
  <si>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</si>
  <si>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</si>
  <si>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</si>
  <si>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</si>
  <si>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</si>
  <si>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</si>
  <si>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</si>
  <si>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</si>
  <si>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</si>
  <si>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</si>
  <si>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</si>
  <si>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</si>
  <si>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</si>
  <si>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</si>
  <si>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</si>
  <si>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</si>
  <si>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</si>
  <si>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</si>
  <si>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</si>
  <si>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</si>
  <si>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</si>
  <si>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</si>
  <si>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</si>
  <si>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</si>
  <si>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</si>
  <si>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</si>
  <si>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</si>
  <si>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</si>
  <si>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</si>
  <si>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</si>
  <si>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</si>
  <si>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</si>
  <si>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</si>
  <si>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</si>
  <si>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</si>
  <si>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</si>
  <si>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</si>
  <si>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</si>
  <si>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</si>
  <si>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</si>
  <si>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</si>
  <si>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</si>
  <si>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</si>
  <si>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</si>
  <si>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</si>
  <si>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</si>
  <si>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</si>
  <si>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</si>
  <si>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</si>
  <si>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</si>
  <si>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</si>
  <si>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</si>
  <si>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</si>
  <si>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</si>
  <si>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</si>
  <si>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</si>
  <si>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</si>
  <si>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</si>
  <si>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</si>
  <si>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</si>
  <si>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</si>
  <si>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</si>
  <si>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</si>
  <si>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</si>
  <si>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</si>
  <si>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</si>
  <si>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</si>
  <si>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</si>
  <si>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</si>
  <si>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</si>
  <si>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</si>
  <si>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</si>
  <si>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</si>
  <si>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</si>
  <si>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</si>
  <si>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</si>
  <si>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</si>
  <si>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</si>
  <si>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</si>
  <si>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</si>
  <si>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</si>
  <si>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</si>
  <si>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</si>
  <si>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</si>
  <si>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</si>
  <si>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</si>
  <si>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</si>
  <si>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</si>
  <si>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</si>
  <si>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</si>
  <si>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</si>
  <si>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</si>
  <si>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</si>
  <si>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</si>
  <si>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</si>
  <si>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</si>
  <si>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</si>
  <si>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</si>
  <si>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</si>
  <si>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</si>
  <si>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</si>
  <si>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</si>
  <si>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</si>
  <si>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</si>
  <si>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</si>
  <si>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</si>
  <si>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</si>
  <si>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</si>
  <si>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</si>
  <si>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</si>
  <si>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</si>
  <si>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</si>
  <si>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</si>
  <si>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</si>
  <si>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</si>
  <si>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</si>
  <si>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</si>
  <si>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</si>
  <si>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</si>
  <si>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</si>
  <si>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</si>
  <si>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</si>
  <si>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</si>
  <si>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</si>
  <si>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</si>
  <si>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</si>
  <si>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</si>
  <si>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</si>
  <si>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</si>
  <si>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</si>
  <si>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</si>
  <si>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</si>
  <si>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</si>
  <si>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</si>
  <si>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</si>
  <si>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</si>
  <si>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</si>
  <si>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</si>
  <si>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</si>
  <si>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</si>
  <si>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</si>
  <si>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</si>
  <si>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</si>
  <si>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</si>
  <si>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</si>
  <si>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</si>
  <si>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</si>
  <si>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</si>
  <si>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</si>
  <si>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</si>
  <si>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</si>
  <si>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</si>
  <si>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</si>
  <si>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</si>
  <si>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</si>
  <si>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</si>
  <si>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</si>
  <si>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</si>
  <si>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</si>
  <si>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</si>
  <si>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</si>
  <si>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</si>
  <si>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</si>
  <si>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</si>
  <si>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</si>
  <si>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</si>
  <si>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</si>
  <si>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</si>
  <si>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</si>
  <si>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</si>
  <si>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</si>
  <si>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</si>
  <si>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</si>
  <si>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</si>
  <si>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</si>
  <si>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</si>
  <si>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</si>
  <si>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</si>
  <si>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</si>
  <si>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</si>
  <si>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</si>
  <si>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</si>
  <si>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</si>
  <si>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</si>
  <si>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</si>
  <si>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</si>
  <si>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</si>
  <si>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</si>
  <si>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</si>
  <si>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</si>
  <si>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</si>
  <si>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</si>
  <si>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</si>
  <si>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</si>
  <si>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</si>
  <si>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</si>
  <si>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</si>
  <si>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</si>
  <si>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</si>
  <si>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</si>
  <si>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</si>
  <si>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</si>
  <si>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</si>
  <si>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</si>
  <si>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</si>
  <si>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</si>
  <si>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</si>
  <si>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</si>
  <si>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</si>
  <si>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</si>
  <si>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</si>
  <si>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</si>
  <si>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</si>
  <si>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</si>
  <si>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</si>
  <si>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</si>
  <si>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</si>
  <si>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</si>
  <si>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</si>
  <si>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</si>
  <si>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</si>
  <si>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</si>
  <si>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</si>
  <si>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</si>
  <si>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</si>
  <si>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</si>
  <si>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</si>
  <si>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</si>
  <si>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</si>
  <si>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</si>
  <si>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</si>
  <si>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</si>
  <si>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</si>
  <si>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</si>
  <si>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</si>
  <si>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</si>
  <si>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</si>
  <si>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</si>
  <si>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</si>
  <si>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</si>
  <si>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</si>
  <si>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</si>
  <si>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</si>
  <si>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</si>
  <si>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</si>
  <si>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</si>
  <si>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</si>
  <si>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</si>
  <si>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</si>
  <si>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</si>
  <si>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</si>
  <si>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</si>
  <si>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</si>
  <si>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</si>
  <si>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</si>
  <si>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</si>
  <si>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</si>
  <si>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</si>
  <si>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</si>
  <si>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</si>
  <si>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</si>
  <si>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</si>
  <si>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</si>
  <si>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</si>
  <si>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</si>
  <si>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</si>
  <si>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</si>
  <si>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</si>
  <si>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</si>
  <si>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</si>
  <si>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</si>
  <si>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</si>
  <si>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</si>
  <si>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</si>
  <si>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</si>
  <si>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</si>
  <si>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</si>
  <si>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</si>
  <si>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</si>
  <si>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</si>
  <si>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</si>
  <si>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</si>
  <si>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</si>
  <si>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</si>
  <si>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</si>
  <si>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</si>
  <si>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</si>
  <si>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</si>
  <si>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</si>
  <si>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</si>
  <si>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</si>
  <si>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</si>
  <si>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</si>
  <si>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</si>
  <si>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</si>
  <si>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</si>
  <si>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</si>
  <si>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</si>
  <si>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</si>
  <si>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</si>
  <si>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</si>
  <si>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</si>
  <si>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</si>
  <si>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</si>
  <si>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</si>
  <si>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</si>
  <si>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</si>
  <si>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</si>
  <si>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</si>
  <si>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</si>
  <si>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</si>
  <si>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</si>
  <si>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</si>
  <si>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</si>
  <si>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</si>
  <si>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</si>
  <si>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</si>
  <si>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</si>
  <si>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</si>
  <si>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</si>
  <si>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</si>
  <si>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</si>
  <si>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</si>
  <si>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</si>
  <si>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</si>
  <si>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</si>
  <si>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</si>
  <si>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</si>
  <si>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</si>
  <si>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</si>
  <si>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</si>
  <si>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</si>
  <si>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</si>
  <si>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</si>
  <si>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</si>
  <si>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</si>
  <si>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</si>
  <si>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</si>
  <si>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</si>
  <si>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</si>
  <si>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</si>
  <si>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</si>
  <si>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</si>
  <si>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</si>
  <si>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</si>
  <si>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</si>
  <si>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</si>
  <si>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</si>
  <si>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</si>
  <si>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</si>
  <si>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</si>
  <si>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</si>
  <si>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</si>
  <si>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</si>
  <si>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</si>
  <si>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</si>
  <si>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</si>
  <si>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</si>
  <si>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</si>
  <si>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</si>
  <si>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</si>
  <si>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</si>
  <si>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</si>
  <si>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</si>
  <si>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</si>
  <si>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</si>
  <si>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</si>
  <si>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</si>
  <si>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</si>
  <si>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</si>
  <si>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</si>
  <si>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</si>
  <si>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</si>
  <si>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</si>
  <si>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</si>
  <si>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</si>
  <si>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</si>
  <si>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</si>
  <si>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</si>
  <si>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</si>
  <si>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</si>
  <si>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</si>
  <si>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</si>
  <si>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</si>
  <si>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</si>
  <si>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</si>
  <si>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</si>
  <si>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</si>
  <si>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</si>
  <si>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</si>
  <si>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</si>
  <si>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</si>
  <si>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</si>
  <si>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</si>
  <si>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</si>
  <si>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</si>
  <si>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</si>
  <si>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</si>
  <si>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</si>
  <si>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</si>
  <si>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</si>
  <si>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</si>
  <si>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</si>
  <si>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</si>
  <si>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</si>
  <si>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</si>
  <si>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</si>
  <si>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</si>
  <si>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</si>
  <si>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</si>
  <si>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</si>
  <si>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</si>
  <si>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</si>
  <si>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</si>
  <si>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</si>
  <si>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</si>
  <si>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</si>
  <si>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</si>
  <si>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</si>
  <si>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</si>
  <si>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</si>
  <si>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</si>
  <si>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</si>
  <si>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</si>
  <si>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</si>
  <si>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</si>
  <si>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</si>
  <si>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</si>
  <si>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</si>
  <si>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</si>
  <si>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</si>
  <si>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</si>
  <si>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</si>
  <si>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</si>
  <si>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</si>
  <si>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</si>
  <si>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</si>
  <si>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</si>
  <si>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</si>
  <si>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</si>
  <si>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</si>
  <si>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</si>
  <si>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</si>
  <si>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</si>
  <si>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</si>
  <si>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</si>
  <si>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</si>
  <si>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</si>
  <si>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</si>
  <si>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</si>
  <si>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</si>
  <si>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</si>
  <si>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</si>
  <si>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</si>
  <si>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</si>
  <si>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</si>
  <si>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</si>
  <si>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</si>
  <si>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</si>
  <si>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</si>
  <si>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</si>
  <si>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</si>
  <si>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</si>
  <si>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</si>
  <si>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</si>
  <si>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</si>
  <si>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</si>
  <si>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</si>
  <si>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</si>
  <si>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</si>
  <si>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</si>
  <si>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</si>
  <si>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</si>
  <si>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</si>
  <si>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</si>
  <si>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</si>
  <si>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</si>
  <si>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</si>
  <si>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</si>
  <si>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</si>
  <si>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</si>
  <si>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</si>
  <si>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</si>
  <si>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</si>
  <si>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</si>
  <si>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</si>
  <si>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</si>
  <si>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</si>
  <si>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</si>
  <si>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</si>
  <si>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</si>
  <si>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</si>
  <si>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</si>
  <si>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</si>
  <si>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</si>
  <si>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</si>
  <si>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</si>
  <si>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</si>
  <si>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</si>
  <si>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</si>
  <si>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</si>
  <si>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</si>
  <si>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</si>
  <si>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</si>
  <si>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</si>
  <si>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</si>
  <si>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</si>
  <si>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</si>
  <si>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</si>
  <si>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</si>
  <si>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</si>
  <si>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</si>
  <si>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</si>
  <si>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</si>
  <si>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</si>
  <si>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</si>
  <si>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</si>
  <si>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</si>
  <si>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</si>
  <si>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</si>
  <si>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</si>
  <si>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</si>
  <si>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</si>
  <si>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</si>
  <si>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</si>
  <si>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</si>
  <si>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</si>
  <si>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</si>
  <si>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</si>
  <si>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</si>
  <si>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</si>
  <si>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</si>
  <si>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</si>
  <si>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</si>
  <si>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</si>
  <si>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</si>
  <si>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</si>
  <si>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</si>
  <si>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</si>
  <si>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</si>
  <si>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</si>
  <si>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</si>
  <si>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</si>
  <si>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</si>
  <si>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</si>
  <si>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</si>
  <si>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</si>
  <si>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</si>
  <si>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</si>
  <si>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</si>
  <si>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</si>
  <si>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</si>
  <si>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</si>
  <si>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</si>
  <si>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</si>
  <si>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</si>
  <si>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</si>
  <si>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</si>
  <si>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</si>
  <si>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</si>
  <si>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</si>
  <si>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</si>
  <si>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</si>
  <si>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</si>
  <si>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</si>
  <si>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</si>
  <si>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</si>
  <si>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</si>
  <si>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</si>
  <si>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</si>
  <si>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</si>
  <si>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</si>
  <si>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</si>
  <si>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</si>
  <si>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</si>
  <si>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</si>
  <si>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</si>
  <si>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</si>
  <si>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</si>
  <si>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</si>
  <si>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</si>
  <si>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</si>
  <si>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</si>
  <si>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</si>
  <si>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</si>
  <si>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</si>
  <si>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</si>
  <si>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</si>
  <si>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</si>
  <si>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</si>
  <si>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</si>
  <si>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</si>
  <si>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</si>
  <si>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</si>
  <si>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</si>
  <si>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</si>
  <si>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</si>
  <si>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</si>
  <si>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</si>
  <si>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01.01-30.06.2016</t>
  </si>
  <si>
    <t>Дата на съставяне: 20.07.2016</t>
  </si>
  <si>
    <t>20.07.2016</t>
  </si>
  <si>
    <t>Дата  на съставяне:         20.07.2016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</si>
</sst>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58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59" t="s">
        <v>870</v>
      </c>
      <c r="F3" s="217" t="s">
        <v>2</v>
      </c>
      <c r="G3" s="172"/>
      <c r="H3" s="458">
        <v>131281685</v>
      </c>
    </row>
    <row r="4" spans="1:8" ht="15">
      <c r="A4" s="579" t="s">
        <v>3</v>
      </c>
      <c r="B4" s="585"/>
      <c r="C4" s="585"/>
      <c r="D4" s="585"/>
      <c r="E4" s="501" t="s">
        <v>863</v>
      </c>
      <c r="F4" s="581" t="s">
        <v>4</v>
      </c>
      <c r="G4" s="582"/>
      <c r="H4" s="458">
        <v>1173</v>
      </c>
    </row>
    <row r="5" spans="1:8" ht="15">
      <c r="A5" s="579" t="s">
        <v>5</v>
      </c>
      <c r="B5" s="580"/>
      <c r="C5" s="580"/>
      <c r="D5" s="580"/>
      <c r="E5" s="578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3044</v>
      </c>
      <c r="D17" s="151">
        <v>3044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3044</v>
      </c>
      <c r="D19" s="155">
        <f>SUM(D11:D18)</f>
        <v>3044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2403</v>
      </c>
      <c r="D20" s="151">
        <v>2403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-24578</v>
      </c>
      <c r="H27" s="154">
        <f>SUM(H28:H30)</f>
        <v>-19336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-24578</v>
      </c>
      <c r="H29" s="316">
        <v>-19336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-130</v>
      </c>
      <c r="H32" s="316">
        <v>-5242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-24708</v>
      </c>
      <c r="H33" s="154">
        <f>H27+H31+H32</f>
        <v>-24578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3027</v>
      </c>
      <c r="H36" s="154">
        <f>H25+H17+H33</f>
        <v>3157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37077</v>
      </c>
      <c r="H44" s="152">
        <v>35060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1250</v>
      </c>
      <c r="H48" s="152">
        <v>1250</v>
      </c>
    </row>
    <row r="49" spans="1:18" ht="15">
      <c r="A49" s="235" t="s">
        <v>151</v>
      </c>
      <c r="B49" s="241" t="s">
        <v>152</v>
      </c>
      <c r="C49" s="151">
        <v>43716</v>
      </c>
      <c r="D49" s="151">
        <v>44719</v>
      </c>
      <c r="E49" s="251" t="s">
        <v>51</v>
      </c>
      <c r="F49" s="245" t="s">
        <v>153</v>
      </c>
      <c r="G49" s="154">
        <f>SUM(G43:G48)</f>
        <v>38327</v>
      </c>
      <c r="H49" s="154">
        <f>SUM(H43:H48)</f>
        <v>36310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43716</v>
      </c>
      <c r="D51" s="155">
        <f>SUM(D47:D50)</f>
        <v>44719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49163</v>
      </c>
      <c r="D55" s="155">
        <f>D19+D20+D21+D27+D32+D45+D51+D53+D54</f>
        <v>50166</v>
      </c>
      <c r="E55" s="237" t="s">
        <v>172</v>
      </c>
      <c r="F55" s="261" t="s">
        <v>173</v>
      </c>
      <c r="G55" s="154">
        <f>G49+G51+G52+G53+G54</f>
        <v>38327</v>
      </c>
      <c r="H55" s="154">
        <f>H49+H51+H52+H53+H54</f>
        <v>36310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1628</v>
      </c>
      <c r="H60" s="152">
        <v>3799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6706</v>
      </c>
      <c r="H61" s="154">
        <f>SUM(H62:H68)</f>
        <v>7330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4814</v>
      </c>
      <c r="H64" s="152">
        <v>5601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530</v>
      </c>
      <c r="H65" s="152">
        <v>530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515</v>
      </c>
      <c r="D68" s="151">
        <v>422</v>
      </c>
      <c r="E68" s="237" t="s">
        <v>213</v>
      </c>
      <c r="F68" s="242" t="s">
        <v>214</v>
      </c>
      <c r="G68" s="152">
        <v>1357</v>
      </c>
      <c r="H68" s="152">
        <v>1198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8334</v>
      </c>
      <c r="H71" s="161">
        <f>H59+H60+H61+H69+H70</f>
        <v>11129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515</v>
      </c>
      <c r="D75" s="155">
        <f>SUM(D67:D74)</f>
        <v>422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8334</v>
      </c>
      <c r="H79" s="162">
        <f>H71+H74+H75+H76</f>
        <v>11129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525</v>
      </c>
      <c r="D93" s="155">
        <f>D64+D75+D84+D91+D92</f>
        <v>430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49688</v>
      </c>
      <c r="D94" s="164">
        <f>D93+D55</f>
        <v>50596</v>
      </c>
      <c r="E94" s="448" t="s">
        <v>270</v>
      </c>
      <c r="F94" s="289" t="s">
        <v>271</v>
      </c>
      <c r="G94" s="165">
        <f>G36+G39+G55+G79</f>
        <v>49688</v>
      </c>
      <c r="H94" s="165">
        <f>H36+H39+H55+H79</f>
        <v>50596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3" t="s">
        <v>871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17" sqref="C17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7" t="str">
        <f>'справка №1-БАЛАНС'!E3</f>
        <v>Фонд Имоти АДСИЦ</v>
      </c>
      <c r="C2" s="587"/>
      <c r="D2" s="587"/>
      <c r="E2" s="587"/>
      <c r="F2" s="589" t="s">
        <v>2</v>
      </c>
      <c r="G2" s="589"/>
      <c r="H2" s="522">
        <f>'справка №1-БАЛАНС'!H3</f>
        <v>131281685</v>
      </c>
    </row>
    <row r="3" spans="1:8" ht="15">
      <c r="A3" s="464" t="s">
        <v>274</v>
      </c>
      <c r="B3" s="587" t="str">
        <f>'справка №1-БАЛАНС'!E4</f>
        <v>неконсолидиран</v>
      </c>
      <c r="C3" s="587"/>
      <c r="D3" s="587"/>
      <c r="E3" s="587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8" t="str">
        <f>'справка №1-БАЛАНС'!E5</f>
        <v>01.01-30.06.2016</v>
      </c>
      <c r="C4" s="588"/>
      <c r="D4" s="588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174</v>
      </c>
      <c r="D9" s="46">
        <v>53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42</v>
      </c>
      <c r="D10" s="46">
        <v>188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17</v>
      </c>
      <c r="D12" s="46">
        <v>16</v>
      </c>
      <c r="E12" s="300" t="s">
        <v>78</v>
      </c>
      <c r="F12" s="545" t="s">
        <v>296</v>
      </c>
      <c r="G12" s="546">
        <v>175</v>
      </c>
      <c r="H12" s="546">
        <v>22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47" t="s">
        <v>299</v>
      </c>
      <c r="G13" s="544">
        <f>SUM(G9:G12)</f>
        <v>175</v>
      </c>
      <c r="H13" s="544">
        <f>SUM(H9:H12)</f>
        <v>22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73</v>
      </c>
      <c r="D16" s="47">
        <v>94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309</v>
      </c>
      <c r="D19" s="49">
        <f>SUM(D9:D15)+D16</f>
        <v>354</v>
      </c>
      <c r="E19" s="304" t="s">
        <v>316</v>
      </c>
      <c r="F19" s="548" t="s">
        <v>317</v>
      </c>
      <c r="G19" s="546">
        <v>442</v>
      </c>
      <c r="H19" s="546">
        <v>491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438</v>
      </c>
      <c r="D22" s="46">
        <v>484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442</v>
      </c>
      <c r="H24" s="544">
        <f>SUM(H19:H23)</f>
        <v>491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438</v>
      </c>
      <c r="D26" s="49">
        <f>SUM(D22:D25)</f>
        <v>484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747</v>
      </c>
      <c r="D28" s="50">
        <f>D26+D19</f>
        <v>838</v>
      </c>
      <c r="E28" s="127" t="s">
        <v>338</v>
      </c>
      <c r="F28" s="550" t="s">
        <v>339</v>
      </c>
      <c r="G28" s="544">
        <f>G13+G15+G24</f>
        <v>617</v>
      </c>
      <c r="H28" s="544">
        <f>H13+H15+H24</f>
        <v>513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130</v>
      </c>
      <c r="H30" s="53">
        <f>IF((D28-H28)&gt;0,D28-H28,0)</f>
        <v>325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747</v>
      </c>
      <c r="D33" s="49">
        <f>D28-D31+D32</f>
        <v>838</v>
      </c>
      <c r="E33" s="127" t="s">
        <v>352</v>
      </c>
      <c r="F33" s="550" t="s">
        <v>353</v>
      </c>
      <c r="G33" s="53">
        <f>G32-G31+G28</f>
        <v>617</v>
      </c>
      <c r="H33" s="53">
        <f>H32-H31+H28</f>
        <v>513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130</v>
      </c>
      <c r="H34" s="544">
        <f>IF((D33-H33)&gt;0,D33-H33,0)</f>
        <v>325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130</v>
      </c>
      <c r="H39" s="555">
        <f>IF(H34&gt;0,IF(D35+H34&lt;0,0,D35+H34),IF(D34-D35&lt;0,D35-D34,0))</f>
        <v>325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130</v>
      </c>
      <c r="H41" s="52">
        <f>IF(D39=0,IF(H39-H40&gt;0,H39-H40+D40,0),IF(D39-D40&lt;0,D40-D39+H40,0))</f>
        <v>325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747</v>
      </c>
      <c r="D42" s="53">
        <f>D33+D35+D39</f>
        <v>838</v>
      </c>
      <c r="E42" s="128" t="s">
        <v>379</v>
      </c>
      <c r="F42" s="129" t="s">
        <v>380</v>
      </c>
      <c r="G42" s="53">
        <f>G39+G33</f>
        <v>747</v>
      </c>
      <c r="H42" s="53">
        <f>H39+H33</f>
        <v>838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6" t="s">
        <v>872</v>
      </c>
      <c r="E48" s="586"/>
      <c r="F48" s="586"/>
      <c r="G48" s="586"/>
      <c r="H48" s="586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6" t="s">
        <v>865</v>
      </c>
      <c r="E50" s="586"/>
      <c r="F50" s="586"/>
      <c r="G50" s="586"/>
      <c r="H50" s="586"/>
    </row>
    <row r="51" spans="1:8" ht="12">
      <c r="A51" s="560"/>
      <c r="B51" s="556"/>
      <c r="C51" s="425"/>
      <c r="D51" s="586"/>
      <c r="E51" s="586"/>
      <c r="F51" s="586"/>
      <c r="G51" s="586"/>
      <c r="H51" s="586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01.01-30.06.2016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218</v>
      </c>
      <c r="D10" s="54">
        <v>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-950</v>
      </c>
      <c r="D11" s="54">
        <v>-96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-170</v>
      </c>
      <c r="D14" s="54">
        <v>-101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</v>
      </c>
      <c r="D19" s="54">
        <v>185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-920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1513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1513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-592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-592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</v>
      </c>
      <c r="D44" s="132">
        <v>31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</v>
      </c>
      <c r="D46" s="56">
        <v>30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1" t="s">
        <v>873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1" t="s">
        <v>866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4" t="str">
        <f>'справка №1-БАЛАНС'!E3</f>
        <v>Фонд Имоти АДСИЦ</v>
      </c>
      <c r="C3" s="594"/>
      <c r="D3" s="594"/>
      <c r="E3" s="594"/>
      <c r="F3" s="594"/>
      <c r="G3" s="594"/>
      <c r="H3" s="594"/>
      <c r="I3" s="594"/>
      <c r="J3" s="473"/>
      <c r="K3" s="596" t="s">
        <v>2</v>
      </c>
      <c r="L3" s="596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8" t="str">
        <f>'справка №1-БАЛАНС'!E5</f>
        <v>01.01-30.06.2016</v>
      </c>
      <c r="C5" s="598"/>
      <c r="D5" s="598"/>
      <c r="E5" s="598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-24578</v>
      </c>
      <c r="K11" s="60"/>
      <c r="L11" s="344">
        <f>SUM(C11:K11)</f>
        <v>3157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-24578</v>
      </c>
      <c r="K15" s="61">
        <f t="shared" si="2"/>
        <v>0</v>
      </c>
      <c r="L15" s="344">
        <f t="shared" si="1"/>
        <v>3157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-130</v>
      </c>
      <c r="K16" s="60"/>
      <c r="L16" s="344">
        <f t="shared" si="1"/>
        <v>-130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-24708</v>
      </c>
      <c r="K29" s="59">
        <f t="shared" si="6"/>
        <v>0</v>
      </c>
      <c r="L29" s="344">
        <f t="shared" si="1"/>
        <v>3027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-24708</v>
      </c>
      <c r="K32" s="59">
        <f t="shared" si="7"/>
        <v>0</v>
      </c>
      <c r="L32" s="344">
        <f t="shared" si="1"/>
        <v>3027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C44" sqref="C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Фонд Имоти АДСИЦ</v>
      </c>
      <c r="D2" s="612"/>
      <c r="E2" s="612"/>
      <c r="F2" s="612"/>
      <c r="G2" s="612"/>
      <c r="H2" s="61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10" t="s">
        <v>5</v>
      </c>
      <c r="B3" s="611"/>
      <c r="C3" s="613" t="str">
        <f>'справка №1-БАЛАНС'!E5</f>
        <v>01.01-30.06.2016</v>
      </c>
      <c r="D3" s="613"/>
      <c r="E3" s="613"/>
      <c r="F3" s="482"/>
      <c r="G3" s="482"/>
      <c r="H3" s="482"/>
      <c r="I3" s="482"/>
      <c r="J3" s="482"/>
      <c r="K3" s="482"/>
      <c r="L3" s="482"/>
      <c r="M3" s="614" t="s">
        <v>4</v>
      </c>
      <c r="N3" s="61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599" t="s">
        <v>463</v>
      </c>
      <c r="B5" s="600"/>
      <c r="C5" s="60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1"/>
      <c r="B6" s="602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3044</v>
      </c>
      <c r="E15" s="454"/>
      <c r="F15" s="454"/>
      <c r="G15" s="74">
        <f t="shared" si="2"/>
        <v>3044</v>
      </c>
      <c r="H15" s="455"/>
      <c r="I15" s="455"/>
      <c r="J15" s="74">
        <f t="shared" si="3"/>
        <v>3044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3044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3044</v>
      </c>
      <c r="E17" s="194">
        <f>SUM(E9:E16)</f>
        <v>0</v>
      </c>
      <c r="F17" s="194">
        <f>SUM(F9:F16)</f>
        <v>0</v>
      </c>
      <c r="G17" s="74">
        <f t="shared" si="2"/>
        <v>3044</v>
      </c>
      <c r="H17" s="75">
        <f>SUM(H9:H16)</f>
        <v>0</v>
      </c>
      <c r="I17" s="75">
        <f>SUM(I9:I16)</f>
        <v>0</v>
      </c>
      <c r="J17" s="74">
        <f t="shared" si="3"/>
        <v>3044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3044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2403</v>
      </c>
      <c r="E18" s="187"/>
      <c r="F18" s="187"/>
      <c r="G18" s="74">
        <f t="shared" si="2"/>
        <v>2403</v>
      </c>
      <c r="H18" s="63"/>
      <c r="I18" s="63"/>
      <c r="J18" s="74">
        <f t="shared" si="3"/>
        <v>2403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2403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5447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5447</v>
      </c>
      <c r="H40" s="437">
        <f t="shared" si="13"/>
        <v>0</v>
      </c>
      <c r="I40" s="437">
        <f t="shared" si="13"/>
        <v>0</v>
      </c>
      <c r="J40" s="437">
        <f t="shared" si="13"/>
        <v>5447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5447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42571</v>
      </c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D18" sqref="D1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2" t="str">
        <f>'справка №1-БАЛАНС'!E3</f>
        <v>Фонд Имоти АДСИЦ</v>
      </c>
      <c r="C3" s="623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9" t="str">
        <f>'справка №1-БАЛАНС'!E5</f>
        <v>01.01-30.06.2016</v>
      </c>
      <c r="C4" s="620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43716</v>
      </c>
      <c r="D16" s="119">
        <f>+D17+D18</f>
        <v>3086</v>
      </c>
      <c r="E16" s="120">
        <f t="shared" si="0"/>
        <v>40630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>
        <f>'справка №1-БАЛАНС'!C49</f>
        <v>43716</v>
      </c>
      <c r="D17" s="108">
        <v>3086</v>
      </c>
      <c r="E17" s="120">
        <f t="shared" si="0"/>
        <v>40630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43716</v>
      </c>
      <c r="D19" s="104">
        <f>D11+D15+D16</f>
        <v>3086</v>
      </c>
      <c r="E19" s="118">
        <f>E11+E15+E16</f>
        <v>40630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515</v>
      </c>
      <c r="D28" s="108">
        <f>C28</f>
        <v>515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0</v>
      </c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515</v>
      </c>
      <c r="D43" s="104">
        <f>D24+D28+D29+D31+D30+D32+D33+D38</f>
        <v>515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44231</v>
      </c>
      <c r="D44" s="103">
        <f>D43+D21+D19+D9</f>
        <v>3601</v>
      </c>
      <c r="E44" s="118">
        <f>E43+E21+E19+E9</f>
        <v>40630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37077</v>
      </c>
      <c r="D56" s="103">
        <f>D57+D59</f>
        <v>0</v>
      </c>
      <c r="E56" s="119">
        <f t="shared" si="1"/>
        <v>37077</v>
      </c>
      <c r="F56" s="103">
        <f>F57+F59</f>
        <v>49584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37077</v>
      </c>
      <c r="D57" s="108"/>
      <c r="E57" s="119">
        <f t="shared" si="1"/>
        <v>37077</v>
      </c>
      <c r="F57" s="108">
        <v>49584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f>'справка №1-БАЛАНС'!G48</f>
        <v>1250</v>
      </c>
      <c r="D64" s="108"/>
      <c r="E64" s="119">
        <f t="shared" si="1"/>
        <v>1250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38327</v>
      </c>
      <c r="D66" s="103">
        <f>D52+D56+D61+D62+D63+D64</f>
        <v>0</v>
      </c>
      <c r="E66" s="119">
        <f t="shared" si="1"/>
        <v>38327</v>
      </c>
      <c r="F66" s="103">
        <f>F52+F56+F61+F62+F63+F64</f>
        <v>49584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0</v>
      </c>
      <c r="D76" s="108">
        <f>C76</f>
        <v>0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1628</v>
      </c>
      <c r="D80" s="103">
        <f>SUM(D81:D84)</f>
        <v>1628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f>'справка №1-БАЛАНС'!G60</f>
        <v>1628</v>
      </c>
      <c r="D83" s="108">
        <f>C83</f>
        <v>1628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6547</v>
      </c>
      <c r="D85" s="104">
        <f>SUM(D86:D90)+D94</f>
        <v>6538</v>
      </c>
      <c r="E85" s="104">
        <f>SUM(E86:E90)+E94</f>
        <v>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4814</v>
      </c>
      <c r="D87" s="108">
        <f>C87</f>
        <v>4814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530</v>
      </c>
      <c r="D88" s="108">
        <f>C88</f>
        <v>530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4</v>
      </c>
      <c r="D89" s="108">
        <f>C89</f>
        <v>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1198</v>
      </c>
      <c r="D90" s="103">
        <f>SUM(D91:D93)</f>
        <v>1189</v>
      </c>
      <c r="E90" s="103">
        <f>SUM(E91:E93)</f>
        <v>9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12</v>
      </c>
      <c r="D92" s="108">
        <v>3</v>
      </c>
      <c r="E92" s="119">
        <f t="shared" si="1"/>
        <v>9</v>
      </c>
      <c r="F92" s="108"/>
    </row>
    <row r="93" spans="1:6" ht="12">
      <c r="A93" s="396" t="s">
        <v>666</v>
      </c>
      <c r="B93" s="397" t="s">
        <v>757</v>
      </c>
      <c r="C93" s="108">
        <v>1186</v>
      </c>
      <c r="D93" s="108">
        <f>C93</f>
        <v>1186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8175</v>
      </c>
      <c r="D96" s="104">
        <f>D85+D80+D75+D71+D95</f>
        <v>8166</v>
      </c>
      <c r="E96" s="104">
        <f>E85+E80+E75+E71+E95</f>
        <v>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46502</v>
      </c>
      <c r="D97" s="104">
        <f>D96+D68+D66</f>
        <v>8166</v>
      </c>
      <c r="E97" s="104">
        <f>E96+E68+E66</f>
        <v>38336</v>
      </c>
      <c r="F97" s="104">
        <f>F96+F68+F66</f>
        <v>49584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877</v>
      </c>
      <c r="B109" s="616"/>
      <c r="C109" s="616" t="s">
        <v>875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868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37" sqref="G37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4" t="str">
        <f>'справка №1-БАЛАНС'!E3</f>
        <v>Фонд Имоти АДСИЦ</v>
      </c>
      <c r="C4" s="624"/>
      <c r="D4" s="624"/>
      <c r="E4" s="624"/>
      <c r="F4" s="624"/>
      <c r="G4" s="630" t="s">
        <v>2</v>
      </c>
      <c r="H4" s="630"/>
      <c r="I4" s="497">
        <f>'справка №1-БАЛАНС'!H3</f>
        <v>131281685</v>
      </c>
    </row>
    <row r="5" spans="1:9" ht="15">
      <c r="A5" s="498" t="s">
        <v>5</v>
      </c>
      <c r="B5" s="625" t="str">
        <f>'справка №1-БАЛАНС'!E5</f>
        <v>01.01-30.06.2016</v>
      </c>
      <c r="C5" s="625"/>
      <c r="D5" s="625"/>
      <c r="E5" s="625"/>
      <c r="F5" s="625"/>
      <c r="G5" s="628" t="s">
        <v>4</v>
      </c>
      <c r="H5" s="629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7"/>
      <c r="C30" s="627"/>
      <c r="D30" s="456" t="s">
        <v>819</v>
      </c>
      <c r="E30" s="626" t="s">
        <v>874</v>
      </c>
      <c r="F30" s="626"/>
      <c r="G30" s="626"/>
      <c r="H30" s="420" t="s">
        <v>781</v>
      </c>
      <c r="I30" s="626" t="s">
        <v>867</v>
      </c>
      <c r="J30" s="626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40">
      <selection activeCell="A151" sqref="A151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Фонд Имоти АДСИЦ</v>
      </c>
      <c r="C5" s="631"/>
      <c r="D5" s="631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01.01-30.06.2016</v>
      </c>
      <c r="C6" s="632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7" t="s">
        <v>877</v>
      </c>
      <c r="B151" s="451"/>
      <c r="C151" s="633" t="s">
        <v>849</v>
      </c>
      <c r="D151" s="633"/>
      <c r="E151" s="633"/>
      <c r="F151" s="633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3" t="s">
        <v>856</v>
      </c>
      <c r="D153" s="633"/>
      <c r="E153" s="633"/>
      <c r="F153" s="633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2016-07-19T11:56:38Z</dcterms:modified>
  <cp:category/>
  <cp:version/>
  <cp:contentType/>
  <cp:contentStatus/>
</cp:coreProperties>
</file>