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<sst xmlns="http://schemas.openxmlformats.org/spreadsheetml/2006/main" count="1061" uniqueCount="875">
  <si>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</si>
  <si>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</si>
  <si>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</si>
  <si>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</si>
  <si>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</si>
  <si>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</si>
  <si>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</si>
  <si>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</si>
  <si>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</si>
  <si>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</si>
  <si>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</si>
  <si>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</si>
  <si>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</si>
  <si>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</si>
  <si>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</si>
  <si>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</si>
  <si>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</si>
  <si>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</si>
  <si>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</si>
  <si>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</si>
  <si>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</si>
  <si>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</si>
  <si>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</si>
  <si>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</si>
  <si>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</si>
  <si>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</si>
  <si>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</si>
  <si>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</si>
  <si>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</si>
  <si>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</si>
  <si>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</si>
  <si>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</si>
  <si>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</si>
  <si>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</si>
  <si>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</si>
  <si>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</si>
  <si>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</si>
  <si>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</si>
  <si>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</si>
  <si>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</si>
  <si>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</si>
  <si>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</si>
  <si>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</si>
  <si>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</si>
  <si>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</si>
  <si>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</si>
  <si>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</si>
  <si>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</si>
  <si>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</si>
  <si>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</si>
  <si>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</si>
  <si>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</si>
  <si>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</si>
  <si>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</si>
  <si>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</si>
  <si>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</si>
  <si>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</si>
  <si>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</si>
  <si>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</si>
  <si>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</si>
  <si>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</si>
  <si>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</si>
  <si>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</si>
  <si>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</si>
  <si>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</si>
  <si>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</si>
  <si>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</si>
  <si>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</si>
  <si>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</si>
  <si>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</si>
  <si>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</si>
  <si>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</si>
  <si>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</si>
  <si>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</si>
  <si>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</si>
  <si>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</si>
  <si>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</si>
  <si>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</si>
  <si>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</si>
  <si>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</si>
  <si>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</si>
  <si>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</si>
  <si>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</si>
  <si>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</si>
  <si>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</si>
  <si>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</si>
  <si>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</si>
  <si>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</si>
  <si>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</si>
  <si>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</si>
  <si>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</si>
  <si>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</si>
  <si>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</si>
  <si>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</si>
  <si>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</si>
  <si>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</si>
  <si>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</si>
  <si>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</si>
  <si>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</si>
  <si>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</si>
  <si>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</si>
  <si>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</si>
  <si>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</si>
  <si>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</si>
  <si>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</si>
  <si>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</si>
  <si>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</si>
  <si>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</si>
  <si>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</si>
  <si>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</si>
  <si>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</si>
  <si>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</si>
  <si>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</si>
  <si>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</si>
  <si>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</si>
  <si>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</si>
  <si>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</si>
  <si>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</si>
  <si>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</si>
  <si>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</si>
  <si>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</si>
  <si>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</si>
  <si>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</si>
  <si>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</si>
  <si>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</si>
  <si>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</si>
  <si>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</si>
  <si>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</si>
  <si>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</si>
  <si>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</si>
  <si>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</si>
  <si>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</si>
  <si>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</si>
  <si>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</si>
  <si>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</si>
  <si>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</si>
  <si>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</si>
  <si>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</si>
  <si>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</si>
  <si>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</si>
  <si>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</si>
  <si>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</si>
  <si>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</si>
  <si>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</si>
  <si>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</si>
  <si>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</si>
  <si>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</si>
  <si>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</si>
  <si>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</si>
  <si>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</si>
  <si>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</si>
  <si>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</si>
  <si>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</si>
  <si>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</si>
  <si>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</si>
  <si>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</si>
  <si>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</si>
  <si>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</si>
  <si>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</si>
  <si>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</si>
  <si>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</si>
  <si>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</si>
  <si>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</si>
  <si>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</si>
  <si>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</si>
  <si>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</si>
  <si>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</si>
  <si>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</si>
  <si>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</si>
  <si>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</si>
  <si>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</si>
  <si>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</si>
  <si>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</si>
  <si>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</si>
  <si>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</si>
  <si>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</si>
  <si>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</si>
  <si>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</si>
  <si>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</si>
  <si>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</si>
  <si>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</si>
  <si>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</si>
  <si>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</si>
  <si>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</si>
  <si>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</si>
  <si>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</si>
  <si>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</si>
  <si>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</si>
  <si>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</si>
  <si>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</si>
  <si>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</si>
  <si>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</si>
  <si>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</si>
  <si>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</si>
  <si>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</si>
  <si>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</si>
  <si>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</si>
  <si>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</si>
  <si>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</si>
  <si>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</si>
  <si>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</si>
  <si>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</si>
  <si>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</si>
  <si>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</si>
  <si>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</si>
  <si>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</si>
  <si>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</si>
  <si>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</si>
  <si>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</si>
  <si>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</si>
  <si>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</si>
  <si>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</si>
  <si>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</si>
  <si>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</si>
  <si>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</si>
  <si>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</si>
  <si>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</si>
  <si>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</si>
  <si>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</si>
  <si>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</si>
  <si>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</si>
  <si>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</si>
  <si>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</si>
  <si>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</si>
  <si>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</si>
  <si>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</si>
  <si>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</si>
  <si>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</si>
  <si>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</si>
  <si>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</si>
  <si>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</si>
  <si>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</si>
  <si>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</si>
  <si>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</si>
  <si>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</si>
  <si>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</si>
  <si>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</si>
  <si>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</si>
  <si>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</si>
  <si>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</si>
  <si>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</si>
  <si>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</si>
  <si>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</si>
  <si>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</si>
  <si>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</si>
  <si>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</si>
  <si>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</si>
  <si>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</si>
  <si>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</si>
  <si>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</si>
  <si>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</si>
  <si>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</si>
  <si>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</si>
  <si>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</si>
  <si>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</si>
  <si>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</si>
  <si>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</si>
  <si>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</si>
  <si>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</si>
  <si>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</si>
  <si>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</si>
  <si>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</si>
  <si>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</si>
  <si>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</si>
  <si>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</si>
  <si>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</si>
  <si>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</si>
  <si>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</si>
  <si>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</si>
  <si>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</si>
  <si>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</si>
  <si>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</si>
  <si>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</si>
  <si>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</si>
  <si>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</si>
  <si>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</si>
  <si>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</si>
  <si>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</si>
  <si>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</si>
  <si>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</si>
  <si>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</si>
  <si>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</si>
  <si>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</si>
  <si>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</si>
  <si>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</si>
  <si>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</si>
  <si>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</si>
  <si>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</si>
  <si>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</si>
  <si>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</si>
  <si>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</si>
  <si>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</si>
  <si>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</si>
  <si>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</si>
  <si>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</si>
  <si>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</si>
  <si>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</si>
  <si>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</si>
  <si>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</si>
  <si>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</si>
  <si>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</si>
  <si>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</si>
  <si>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</si>
  <si>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</si>
  <si>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</si>
  <si>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</si>
  <si>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</si>
  <si>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</si>
  <si>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</si>
  <si>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</si>
  <si>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</si>
  <si>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</si>
  <si>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</si>
  <si>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</si>
  <si>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</si>
  <si>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</si>
  <si>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</si>
  <si>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</si>
  <si>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</si>
  <si>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</si>
  <si>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</si>
  <si>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</si>
  <si>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</si>
  <si>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</si>
  <si>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</si>
  <si>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</si>
  <si>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</si>
  <si>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</si>
  <si>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</si>
  <si>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</si>
  <si>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</si>
  <si>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</si>
  <si>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</si>
  <si>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</si>
  <si>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</si>
  <si>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</si>
  <si>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</si>
  <si>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</si>
  <si>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</si>
  <si>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</si>
  <si>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</si>
  <si>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</si>
  <si>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</si>
  <si>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</si>
  <si>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</si>
  <si>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</si>
  <si>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</si>
  <si>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</si>
  <si>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</si>
  <si>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</si>
  <si>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</si>
  <si>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</si>
  <si>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</si>
  <si>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</si>
  <si>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</si>
  <si>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</si>
  <si>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</si>
  <si>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</si>
  <si>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</si>
  <si>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</si>
  <si>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</si>
  <si>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</si>
  <si>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</si>
  <si>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</si>
  <si>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</si>
  <si>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</si>
  <si>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</si>
  <si>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</si>
  <si>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</si>
  <si>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</si>
  <si>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</si>
  <si>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</si>
  <si>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</si>
  <si>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</si>
  <si>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</si>
  <si>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</si>
  <si>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</si>
  <si>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</si>
  <si>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</si>
  <si>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</si>
  <si>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</si>
  <si>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</si>
  <si>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</si>
  <si>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</si>
  <si>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</si>
  <si>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</si>
  <si>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</si>
  <si>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</si>
  <si>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</si>
  <si>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</si>
  <si>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</si>
  <si>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</si>
  <si>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</si>
  <si>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</si>
  <si>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</si>
  <si>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</si>
  <si>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</si>
  <si>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</si>
  <si>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</si>
  <si>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</si>
  <si>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</si>
  <si>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</si>
  <si>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</si>
  <si>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</si>
  <si>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</si>
  <si>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</si>
  <si>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</si>
  <si>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</si>
  <si>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</si>
  <si>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</si>
  <si>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</si>
  <si>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</si>
  <si>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</si>
  <si>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</si>
  <si>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</si>
  <si>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</si>
  <si>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</si>
  <si>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</si>
  <si>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</si>
  <si>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</si>
  <si>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</si>
  <si>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</si>
  <si>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</si>
  <si>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</si>
  <si>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</si>
  <si>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</si>
  <si>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</si>
  <si>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</si>
  <si>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</si>
  <si>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</si>
  <si>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</si>
  <si>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</si>
  <si>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</si>
  <si>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</si>
  <si>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</si>
  <si>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</si>
  <si>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</si>
  <si>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</si>
  <si>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</si>
  <si>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</si>
  <si>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</si>
  <si>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</si>
  <si>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</si>
  <si>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</si>
  <si>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</si>
  <si>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</si>
  <si>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</si>
  <si>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</si>
  <si>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</si>
  <si>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</si>
  <si>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</si>
  <si>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</si>
  <si>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</si>
  <si>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</si>
  <si>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</si>
  <si>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</si>
  <si>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</si>
  <si>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</si>
  <si>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</si>
  <si>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</si>
  <si>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</si>
  <si>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</si>
  <si>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</si>
  <si>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</si>
  <si>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</si>
  <si>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</si>
  <si>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</si>
  <si>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</si>
  <si>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</si>
  <si>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</si>
  <si>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</si>
  <si>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</si>
  <si>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</si>
  <si>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</si>
  <si>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</si>
  <si>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</si>
  <si>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</si>
  <si>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</si>
  <si>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</si>
  <si>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</si>
  <si>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</si>
  <si>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</si>
  <si>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</si>
  <si>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</si>
  <si>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</si>
  <si>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</si>
  <si>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</si>
  <si>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</si>
  <si>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</si>
  <si>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</si>
  <si>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</si>
  <si>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</si>
  <si>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</si>
  <si>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</si>
  <si>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</si>
  <si>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</si>
  <si>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</si>
  <si>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</si>
  <si>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</si>
  <si>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</si>
  <si>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</si>
  <si>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</si>
  <si>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</si>
  <si>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</si>
  <si>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</si>
  <si>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</si>
  <si>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</si>
  <si>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</si>
  <si>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</si>
  <si>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</si>
  <si>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</si>
  <si>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</si>
  <si>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</si>
  <si>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</si>
  <si>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</si>
  <si>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</si>
  <si>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</si>
  <si>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</si>
  <si>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</si>
  <si>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</si>
  <si>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</si>
  <si>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</si>
  <si>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</si>
  <si>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</si>
  <si>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</si>
  <si>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</si>
  <si>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</si>
  <si>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</si>
  <si>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</si>
  <si>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</si>
  <si>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</si>
  <si>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</si>
  <si>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</si>
  <si>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</si>
  <si>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</si>
  <si>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</si>
  <si>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</si>
  <si>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</si>
  <si>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</si>
  <si>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</si>
  <si>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</si>
  <si>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</si>
  <si>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</si>
  <si>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</si>
  <si>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</si>
  <si>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</si>
  <si>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</si>
  <si>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</si>
  <si>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</si>
  <si>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</si>
  <si>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</si>
  <si>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</si>
  <si>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</si>
  <si>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</si>
  <si>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</si>
  <si>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</si>
  <si>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</si>
  <si>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</si>
  <si>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</si>
  <si>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</si>
  <si>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</si>
  <si>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</si>
  <si>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</si>
  <si>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</si>
  <si>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</si>
  <si>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</si>
  <si>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</si>
  <si>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</si>
  <si>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</si>
  <si>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</si>
  <si>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</si>
  <si>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</si>
  <si>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</si>
  <si>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</si>
  <si>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</si>
  <si>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</si>
  <si>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</si>
  <si>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</si>
  <si>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</si>
  <si>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</si>
  <si>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</si>
  <si>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</si>
  <si>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</si>
  <si>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</si>
  <si>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</si>
  <si>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</si>
  <si>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</si>
  <si>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</si>
  <si>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</si>
  <si>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</si>
  <si>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</si>
  <si>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</si>
  <si>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</si>
  <si>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</si>
  <si>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</si>
  <si>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</si>
  <si>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</si>
  <si>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</si>
  <si>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</si>
  <si>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</si>
  <si>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</si>
  <si>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</si>
  <si>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</si>
  <si>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</si>
  <si>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</si>
  <si>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</si>
  <si>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</si>
  <si>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</si>
  <si>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</si>
  <si>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</si>
  <si>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</si>
  <si>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</si>
  <si>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</si>
  <si>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</si>
  <si>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</si>
  <si>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</si>
  <si>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</si>
  <si>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</si>
  <si>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</si>
  <si>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</si>
  <si>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</si>
  <si>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</si>
  <si>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</si>
  <si>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</si>
  <si>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</si>
  <si>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</si>
  <si>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</si>
  <si>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</si>
  <si>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</si>
  <si>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</si>
  <si>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</si>
  <si>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</si>
  <si>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</si>
  <si>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</si>
  <si>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</si>
  <si>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</si>
  <si>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</si>
  <si>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</si>
  <si>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</si>
  <si>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</si>
  <si>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</si>
  <si>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</si>
  <si>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</si>
  <si>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</si>
  <si>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</si>
  <si>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</si>
  <si>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</si>
  <si>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</si>
  <si>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</si>
  <si>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</si>
  <si>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</si>
  <si>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</si>
  <si>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</si>
  <si>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</si>
  <si>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</si>
  <si>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</si>
  <si>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</si>
  <si>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</si>
  <si>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</si>
  <si>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</si>
  <si>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</si>
  <si>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</si>
  <si>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</si>
  <si>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</si>
  <si>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</si>
  <si>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</si>
  <si>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</si>
  <si>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</si>
  <si>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</si>
  <si>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</si>
  <si>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</si>
  <si>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</si>
  <si>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</si>
  <si>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</si>
  <si>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</si>
  <si>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</si>
  <si>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</si>
  <si>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</si>
  <si>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</si>
  <si>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</si>
  <si>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</si>
  <si>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</si>
  <si>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</si>
  <si>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</si>
  <si>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</si>
  <si>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</si>
  <si>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</si>
  <si>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</si>
  <si>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</si>
  <si>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</si>
  <si>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</si>
  <si>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</si>
  <si>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</si>
  <si>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</si>
  <si>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</si>
  <si>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</si>
  <si>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</si>
  <si>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</si>
  <si>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</si>
  <si>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</si>
  <si>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</si>
  <si>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</si>
  <si>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</si>
  <si>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</si>
  <si>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</si>
  <si>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</si>
  <si>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</si>
  <si>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</si>
  <si>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</si>
  <si>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</si>
  <si>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</si>
  <si>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</si>
  <si>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</si>
  <si>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</si>
  <si>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</si>
  <si>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</si>
  <si>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</si>
  <si>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</si>
  <si>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</si>
  <si>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</si>
  <si>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</si>
  <si>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</si>
  <si>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</si>
  <si>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</si>
  <si>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</si>
  <si>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</si>
  <si>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</si>
  <si>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</si>
  <si>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</si>
  <si>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</si>
  <si>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</si>
  <si>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</si>
  <si>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</si>
  <si>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</si>
  <si>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</si>
  <si>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</si>
  <si>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</si>
  <si>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</si>
  <si>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</si>
  <si>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</si>
  <si>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</si>
  <si>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</si>
  <si>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</si>
  <si>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</si>
  <si>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</si>
  <si>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</si>
  <si>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</si>
  <si>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</si>
  <si>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</si>
  <si>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</si>
  <si>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</si>
  <si>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</si>
  <si>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</si>
  <si>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</si>
  <si>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</si>
  <si>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</si>
  <si>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</si>
  <si>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</si>
  <si>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</si>
  <si>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</si>
  <si>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</si>
  <si>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</si>
  <si>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</si>
  <si>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</si>
  <si>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</si>
  <si>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</si>
  <si>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</si>
  <si>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</si>
  <si>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</si>
  <si>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</si>
  <si>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</si>
  <si>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</si>
  <si>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</si>
  <si>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</si>
  <si>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</si>
  <si>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</si>
  <si>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</si>
  <si>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</si>
  <si>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</si>
  <si>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</si>
  <si>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</si>
  <si>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</si>
  <si>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</si>
  <si>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</si>
  <si>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</si>
  <si>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</si>
  <si>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</si>
  <si>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</si>
  <si>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</si>
  <si>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</si>
  <si>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</si>
  <si>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</si>
  <si>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</si>
  <si>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</si>
  <si>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</si>
  <si>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</si>
  <si>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</si>
  <si>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</si>
  <si>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</si>
  <si>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</si>
  <si>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</si>
  <si>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</si>
  <si>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</si>
  <si>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</si>
  <si>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</si>
  <si>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</si>
  <si>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</si>
  <si>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</si>
  <si>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</si>
  <si>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</si>
  <si>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</si>
  <si>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</si>
  <si>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</si>
  <si>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</si>
  <si>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</si>
  <si>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</si>
  <si>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</si>
  <si>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</si>
  <si>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</si>
  <si>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</si>
  <si>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</si>
  <si>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</si>
  <si>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</si>
  <si>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</si>
  <si>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</si>
  <si>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</si>
  <si>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</si>
  <si>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</si>
  <si>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</si>
  <si>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</si>
  <si>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</si>
  <si>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</si>
  <si>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</si>
  <si>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</si>
  <si>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</si>
  <si>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</si>
  <si>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</si>
  <si>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</si>
  <si>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</si>
  <si>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</si>
  <si>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</si>
  <si>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</si>
  <si>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</si>
  <si>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</si>
  <si>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</si>
  <si>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</si>
  <si>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</si>
  <si>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</si>
  <si>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</si>
  <si>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</si>
  <si>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</si>
  <si>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</si>
  <si>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</si>
  <si>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</si>
  <si>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</si>
  <si>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РЕКОРД АД</t>
  </si>
  <si>
    <t>Неконсолидиран</t>
  </si>
  <si>
    <t>Съставител:Сигмар ООД……………</t>
  </si>
  <si>
    <t>Ръководител:М.Бороджиев………………….</t>
  </si>
  <si>
    <t>Съставител:Сигмар ООД</t>
  </si>
  <si>
    <t>Ръководител:М.Бороджиев</t>
  </si>
  <si>
    <t>Първо тримесечие 2012</t>
  </si>
  <si>
    <t xml:space="preserve">Дата на съставяне: 21/04/2012                                      </t>
  </si>
  <si>
    <t>Съставител: Сигмар ООД</t>
  </si>
  <si>
    <t xml:space="preserve">Дата  на съставяне: 21/04/2012.............                                                                                                                                </t>
  </si>
  <si>
    <t xml:space="preserve">Съставител: Сигмар ООД……… </t>
  </si>
  <si>
    <t xml:space="preserve"> Ръководител М.Бороджиев…</t>
  </si>
  <si>
    <t xml:space="preserve">Дата на съставяне: 21/04/2012…………………..                         </t>
  </si>
  <si>
    <t xml:space="preserve">                                    Съставител:Сигмар ООД …………………..                         </t>
  </si>
  <si>
    <t>Дата на съставяне: 21/04/2012</t>
  </si>
  <si>
    <t>Ръководител:М. Бороджиев</t>
  </si>
  <si>
    <t>Дата на съставяне:21/04/2012</t>
  </si>
  <si>
    <r>
      <t>Дата на съставяне: 21/04/2012</t>
    </r>
    <r>
      <rPr>
        <sz val="10"/>
        <rFont val="Times New Roman"/>
        <family val="1"/>
      </rPr>
      <t>…………………………………..</t>
    </r>
  </si>
  <si>
    <t>Съставител: Сигмар ООД……………………</t>
  </si>
  <si>
    <t>Ръководител: М.Бороджиев…………………..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</si>
</sst>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D20">
      <selection activeCell="E4" sqref="E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855</v>
      </c>
      <c r="F3" s="217" t="s">
        <v>2</v>
      </c>
      <c r="G3" s="172"/>
      <c r="H3" s="461">
        <v>107001013</v>
      </c>
    </row>
    <row r="4" spans="1:8" ht="15">
      <c r="A4" s="582" t="s">
        <v>3</v>
      </c>
      <c r="B4" s="588"/>
      <c r="C4" s="588"/>
      <c r="D4" s="588"/>
      <c r="E4" s="504" t="s">
        <v>856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861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</v>
      </c>
      <c r="D11" s="151">
        <v>4</v>
      </c>
      <c r="E11" s="237" t="s">
        <v>22</v>
      </c>
      <c r="F11" s="242" t="s">
        <v>23</v>
      </c>
      <c r="G11" s="152">
        <v>540</v>
      </c>
      <c r="H11" s="152">
        <v>540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90</v>
      </c>
      <c r="D13" s="151">
        <v>92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</v>
      </c>
      <c r="D15" s="151">
        <v>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</v>
      </c>
      <c r="D17" s="151">
        <v>2</v>
      </c>
      <c r="E17" s="243" t="s">
        <v>46</v>
      </c>
      <c r="F17" s="245" t="s">
        <v>47</v>
      </c>
      <c r="G17" s="154">
        <f>G11+G14+G15+G16</f>
        <v>540</v>
      </c>
      <c r="H17" s="154">
        <f>H11+H14+H15+H16</f>
        <v>540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97</v>
      </c>
      <c r="D19" s="155">
        <f>SUM(D11:D18)</f>
        <v>99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-277</v>
      </c>
      <c r="H20" s="158">
        <v>-277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2813</v>
      </c>
      <c r="H21" s="156">
        <f>SUM(H22:H24)</f>
        <v>2813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128</v>
      </c>
      <c r="H22" s="152">
        <v>128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4</v>
      </c>
      <c r="E24" s="237" t="s">
        <v>72</v>
      </c>
      <c r="F24" s="242" t="s">
        <v>73</v>
      </c>
      <c r="G24" s="152">
        <v>2685</v>
      </c>
      <c r="H24" s="152">
        <v>2685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2536</v>
      </c>
      <c r="H25" s="154">
        <f>H19+H20+H21</f>
        <v>2536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4</v>
      </c>
      <c r="E27" s="253" t="s">
        <v>83</v>
      </c>
      <c r="F27" s="242" t="s">
        <v>84</v>
      </c>
      <c r="G27" s="154">
        <f>SUM(G28:G30)</f>
        <v>-3555</v>
      </c>
      <c r="H27" s="154">
        <f>SUM(H28:H30)</f>
        <v>-3177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-3555</v>
      </c>
      <c r="H29" s="316">
        <v>-3177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-6</v>
      </c>
      <c r="H32" s="316">
        <v>-378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-3561</v>
      </c>
      <c r="H33" s="154">
        <f>H27+H31+H32</f>
        <v>-3555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-485</v>
      </c>
      <c r="H36" s="154">
        <f>H25+H17+H33</f>
        <v>-479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</v>
      </c>
      <c r="D37" s="151">
        <v>1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</v>
      </c>
      <c r="D45" s="155">
        <f>D34+D39+D44</f>
        <v>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100</v>
      </c>
      <c r="D55" s="155">
        <f>D19+D20+D21+D27+D32+D45+D51+D53+D54</f>
        <v>104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228</v>
      </c>
      <c r="D58" s="151">
        <v>228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140</v>
      </c>
      <c r="D59" s="151">
        <v>140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58</v>
      </c>
      <c r="D60" s="151">
        <v>58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42</v>
      </c>
      <c r="D61" s="151">
        <v>42</v>
      </c>
      <c r="E61" s="243" t="s">
        <v>189</v>
      </c>
      <c r="F61" s="272" t="s">
        <v>190</v>
      </c>
      <c r="G61" s="154">
        <f>SUM(G62:G68)</f>
        <v>1759</v>
      </c>
      <c r="H61" s="154">
        <f>SUM(H62:H68)</f>
        <v>1759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468</v>
      </c>
      <c r="D64" s="155">
        <f>SUM(D58:D63)</f>
        <v>468</v>
      </c>
      <c r="E64" s="237" t="s">
        <v>200</v>
      </c>
      <c r="F64" s="242" t="s">
        <v>201</v>
      </c>
      <c r="G64" s="152">
        <v>881</v>
      </c>
      <c r="H64" s="152">
        <v>880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</v>
      </c>
      <c r="H66" s="152">
        <v>18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571</v>
      </c>
      <c r="H67" s="152">
        <v>571</v>
      </c>
    </row>
    <row r="68" spans="1:8" ht="15">
      <c r="A68" s="235" t="s">
        <v>211</v>
      </c>
      <c r="B68" s="241" t="s">
        <v>212</v>
      </c>
      <c r="C68" s="151">
        <v>370</v>
      </c>
      <c r="D68" s="151">
        <v>372</v>
      </c>
      <c r="E68" s="237" t="s">
        <v>213</v>
      </c>
      <c r="F68" s="242" t="s">
        <v>214</v>
      </c>
      <c r="G68" s="152">
        <v>289</v>
      </c>
      <c r="H68" s="152">
        <v>290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585</v>
      </c>
      <c r="H69" s="152">
        <v>583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403</v>
      </c>
      <c r="D71" s="151">
        <v>402</v>
      </c>
      <c r="E71" s="253" t="s">
        <v>46</v>
      </c>
      <c r="F71" s="273" t="s">
        <v>224</v>
      </c>
      <c r="G71" s="161">
        <f>G59+G60+G61+G69+G70</f>
        <v>2344</v>
      </c>
      <c r="H71" s="161">
        <f>H59+H60+H61+H69+H70</f>
        <v>2342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773</v>
      </c>
      <c r="D75" s="155">
        <f>SUM(D67:D74)</f>
        <v>774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2344</v>
      </c>
      <c r="H79" s="162">
        <f>H71+H74+H75+H76</f>
        <v>2342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</v>
      </c>
      <c r="D88" s="151">
        <v>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3</v>
      </c>
      <c r="D90" s="151">
        <v>3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</v>
      </c>
      <c r="D91" s="155">
        <f>SUM(D87:D90)</f>
        <v>11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507</v>
      </c>
      <c r="D92" s="151">
        <v>506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1759</v>
      </c>
      <c r="D93" s="155">
        <f>D64+D75+D84+D91+D92</f>
        <v>1759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1859</v>
      </c>
      <c r="D94" s="164">
        <f>D93+D55</f>
        <v>1863</v>
      </c>
      <c r="E94" s="449" t="s">
        <v>270</v>
      </c>
      <c r="F94" s="289" t="s">
        <v>271</v>
      </c>
      <c r="G94" s="165">
        <f>G36+G39+G55+G79</f>
        <v>1859</v>
      </c>
      <c r="H94" s="165">
        <f>H36+H39+H55+H79</f>
        <v>1863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6" t="s">
        <v>857</v>
      </c>
      <c r="D98" s="586"/>
      <c r="E98" s="586"/>
      <c r="F98" s="170"/>
      <c r="G98" s="171"/>
      <c r="H98" s="172"/>
      <c r="M98" s="157"/>
    </row>
    <row r="99" spans="1:8" ht="15">
      <c r="A99" s="575">
        <v>41020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858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31">
      <selection activeCell="B3" sqref="B3:E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РЕКОРД АД</v>
      </c>
      <c r="C2" s="577"/>
      <c r="D2" s="577"/>
      <c r="E2" s="577"/>
      <c r="F2" s="579" t="s">
        <v>2</v>
      </c>
      <c r="G2" s="579"/>
      <c r="H2" s="526">
        <f>'справка №1-БАЛАНС'!H3</f>
        <v>107001013</v>
      </c>
    </row>
    <row r="3" spans="1:8" ht="15">
      <c r="A3" s="467" t="s">
        <v>274</v>
      </c>
      <c r="B3" s="577" t="str">
        <f>'справка №1-БАЛАНС'!E4</f>
        <v>Неконсолидиран</v>
      </c>
      <c r="C3" s="577"/>
      <c r="D3" s="577"/>
      <c r="E3" s="577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8" t="str">
        <f>'справка №1-БАЛАНС'!E5</f>
        <v>Първо тримесечие 2012</v>
      </c>
      <c r="C4" s="578"/>
      <c r="D4" s="57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4</v>
      </c>
      <c r="D10" s="46">
        <v>11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</v>
      </c>
      <c r="D11" s="46">
        <v>2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/>
      <c r="D12" s="46"/>
      <c r="E12" s="300" t="s">
        <v>78</v>
      </c>
      <c r="F12" s="549" t="s">
        <v>296</v>
      </c>
      <c r="G12" s="550"/>
      <c r="H12" s="550">
        <v>17</v>
      </c>
    </row>
    <row r="13" spans="1:18" ht="12">
      <c r="A13" s="298" t="s">
        <v>297</v>
      </c>
      <c r="B13" s="299" t="s">
        <v>298</v>
      </c>
      <c r="C13" s="46"/>
      <c r="D13" s="46">
        <v>2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17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</v>
      </c>
      <c r="D19" s="49">
        <f>SUM(D9:D15)+D16</f>
        <v>24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</v>
      </c>
      <c r="D28" s="50">
        <f>D26+D19</f>
        <v>24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17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6</v>
      </c>
      <c r="H30" s="53">
        <f>IF((D28-H28)&gt;0,D28-H28,0)</f>
        <v>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6</v>
      </c>
      <c r="D33" s="49">
        <f>D28-D31+D32</f>
        <v>24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17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6</v>
      </c>
      <c r="H34" s="548">
        <f>IF((D33-H33)&gt;0,D33-H33,0)</f>
        <v>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6</v>
      </c>
      <c r="H39" s="559">
        <f>IF(H34&gt;0,IF(D35+H34&lt;0,0,D35+H34),IF(D34-D35&lt;0,D35-D34,0))</f>
        <v>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6</v>
      </c>
      <c r="H41" s="52">
        <f>IF(D39=0,IF(H39-H40&gt;0,H39-H40+D40,0),IF(D39-D40&lt;0,D40-D39+H40,0))</f>
        <v>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</v>
      </c>
      <c r="D42" s="53">
        <f>D33+D35+D39</f>
        <v>24</v>
      </c>
      <c r="E42" s="128" t="s">
        <v>379</v>
      </c>
      <c r="F42" s="129" t="s">
        <v>380</v>
      </c>
      <c r="G42" s="53">
        <f>G39+G33</f>
        <v>6</v>
      </c>
      <c r="H42" s="53">
        <f>H39+H33</f>
        <v>24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853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41020</v>
      </c>
      <c r="C48" s="427" t="s">
        <v>859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860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B52" sqref="B5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РЕКОРД АД</v>
      </c>
      <c r="C4" s="541" t="s">
        <v>2</v>
      </c>
      <c r="D4" s="541">
        <f>'справка №1-БАЛАНС'!H3</f>
        <v>107001013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Първо тримесечие 2012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/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0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11</v>
      </c>
      <c r="D44" s="132">
        <v>11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11</v>
      </c>
      <c r="D45" s="55">
        <f>D44+D43</f>
        <v>11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81"/>
      <c r="D50" s="58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H37" sqref="H37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РЕКОРД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107001013</v>
      </c>
      <c r="N3" s="2"/>
    </row>
    <row r="4" spans="1:15" s="532" customFormat="1" ht="13.5" customHeight="1">
      <c r="A4" s="467" t="s">
        <v>459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Първо тримесечие 2012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540</v>
      </c>
      <c r="D11" s="58">
        <f>'справка №1-БАЛАНС'!H19</f>
        <v>0</v>
      </c>
      <c r="E11" s="58">
        <f>'справка №1-БАЛАНС'!H20</f>
        <v>-277</v>
      </c>
      <c r="F11" s="58">
        <f>'справка №1-БАЛАНС'!H22</f>
        <v>128</v>
      </c>
      <c r="G11" s="58">
        <f>'справка №1-БАЛАНС'!H23</f>
        <v>0</v>
      </c>
      <c r="H11" s="60">
        <v>2685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-3555</v>
      </c>
      <c r="K11" s="60"/>
      <c r="L11" s="344">
        <f>SUM(C11:K11)</f>
        <v>-479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540</v>
      </c>
      <c r="D15" s="61">
        <f aca="true" t="shared" si="2" ref="D15:M15">D11+D12</f>
        <v>0</v>
      </c>
      <c r="E15" s="61">
        <f t="shared" si="2"/>
        <v>-277</v>
      </c>
      <c r="F15" s="61">
        <f t="shared" si="2"/>
        <v>128</v>
      </c>
      <c r="G15" s="61">
        <f t="shared" si="2"/>
        <v>0</v>
      </c>
      <c r="H15" s="61">
        <f t="shared" si="2"/>
        <v>2685</v>
      </c>
      <c r="I15" s="61">
        <f t="shared" si="2"/>
        <v>0</v>
      </c>
      <c r="J15" s="61">
        <f t="shared" si="2"/>
        <v>-3555</v>
      </c>
      <c r="K15" s="61">
        <f t="shared" si="2"/>
        <v>0</v>
      </c>
      <c r="L15" s="344">
        <f t="shared" si="1"/>
        <v>-479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</v>
      </c>
      <c r="K16" s="60"/>
      <c r="L16" s="344">
        <f t="shared" si="1"/>
        <v>-6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540</v>
      </c>
      <c r="D29" s="59">
        <f aca="true" t="shared" si="6" ref="D29:M29">D17+D20+D21+D24+D28+D27+D15+D16</f>
        <v>0</v>
      </c>
      <c r="E29" s="59">
        <f t="shared" si="6"/>
        <v>-277</v>
      </c>
      <c r="F29" s="59">
        <f t="shared" si="6"/>
        <v>128</v>
      </c>
      <c r="G29" s="59">
        <f t="shared" si="6"/>
        <v>0</v>
      </c>
      <c r="H29" s="59">
        <f t="shared" si="6"/>
        <v>2685</v>
      </c>
      <c r="I29" s="59">
        <f t="shared" si="6"/>
        <v>0</v>
      </c>
      <c r="J29" s="59">
        <f t="shared" si="6"/>
        <v>-3561</v>
      </c>
      <c r="K29" s="59">
        <f t="shared" si="6"/>
        <v>0</v>
      </c>
      <c r="L29" s="344">
        <f t="shared" si="1"/>
        <v>-485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540</v>
      </c>
      <c r="D32" s="59">
        <f t="shared" si="7"/>
        <v>0</v>
      </c>
      <c r="E32" s="59">
        <f t="shared" si="7"/>
        <v>-277</v>
      </c>
      <c r="F32" s="59">
        <f t="shared" si="7"/>
        <v>128</v>
      </c>
      <c r="G32" s="59">
        <f t="shared" si="7"/>
        <v>0</v>
      </c>
      <c r="H32" s="59">
        <f t="shared" si="7"/>
        <v>2685</v>
      </c>
      <c r="I32" s="59">
        <f t="shared" si="7"/>
        <v>0</v>
      </c>
      <c r="J32" s="59">
        <f t="shared" si="7"/>
        <v>-3561</v>
      </c>
      <c r="K32" s="59">
        <f t="shared" si="7"/>
        <v>0</v>
      </c>
      <c r="L32" s="344">
        <f t="shared" si="1"/>
        <v>-485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854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864</v>
      </c>
      <c r="B38" s="19"/>
      <c r="C38" s="15"/>
      <c r="D38" s="592" t="s">
        <v>865</v>
      </c>
      <c r="E38" s="592"/>
      <c r="F38" s="592"/>
      <c r="G38" s="592"/>
      <c r="H38" s="592"/>
      <c r="I38" s="592"/>
      <c r="J38" s="15" t="s">
        <v>866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1">
      <selection activeCell="F15" sqref="F1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382</v>
      </c>
      <c r="B2" s="611"/>
      <c r="C2" s="612" t="str">
        <f>'справка №1-БАЛАНС'!E3</f>
        <v>РЕКОРД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107001013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Първо тримесечие 2012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3" t="s">
        <v>462</v>
      </c>
      <c r="B5" s="604"/>
      <c r="C5" s="607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0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0" t="s">
        <v>527</v>
      </c>
      <c r="R5" s="600" t="s">
        <v>528</v>
      </c>
    </row>
    <row r="6" spans="1:18" s="100" customFormat="1" ht="48">
      <c r="A6" s="605"/>
      <c r="B6" s="606"/>
      <c r="C6" s="608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1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1"/>
      <c r="R6" s="601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4</v>
      </c>
      <c r="E9" s="189"/>
      <c r="F9" s="189"/>
      <c r="G9" s="74">
        <f>D9+E9-F9</f>
        <v>4</v>
      </c>
      <c r="H9" s="65"/>
      <c r="I9" s="65"/>
      <c r="J9" s="74">
        <f>G9+H9-I9</f>
        <v>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684</v>
      </c>
      <c r="E11" s="189"/>
      <c r="F11" s="189"/>
      <c r="G11" s="74">
        <f t="shared" si="2"/>
        <v>684</v>
      </c>
      <c r="H11" s="65"/>
      <c r="I11" s="65"/>
      <c r="J11" s="74">
        <f t="shared" si="3"/>
        <v>684</v>
      </c>
      <c r="K11" s="65">
        <v>594</v>
      </c>
      <c r="L11" s="65"/>
      <c r="M11" s="65"/>
      <c r="N11" s="74">
        <f t="shared" si="4"/>
        <v>594</v>
      </c>
      <c r="O11" s="65"/>
      <c r="P11" s="65"/>
      <c r="Q11" s="74">
        <f t="shared" si="0"/>
        <v>594</v>
      </c>
      <c r="R11" s="74">
        <f t="shared" si="1"/>
        <v>90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</v>
      </c>
      <c r="E13" s="189"/>
      <c r="F13" s="189"/>
      <c r="G13" s="74">
        <f t="shared" si="2"/>
        <v>2</v>
      </c>
      <c r="H13" s="65"/>
      <c r="I13" s="65"/>
      <c r="J13" s="74">
        <f t="shared" si="3"/>
        <v>2</v>
      </c>
      <c r="K13" s="65">
        <v>1</v>
      </c>
      <c r="L13" s="65"/>
      <c r="M13" s="65"/>
      <c r="N13" s="74">
        <f t="shared" si="4"/>
        <v>1</v>
      </c>
      <c r="O13" s="65"/>
      <c r="P13" s="65"/>
      <c r="Q13" s="74">
        <f t="shared" si="0"/>
        <v>1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>
        <v>2</v>
      </c>
      <c r="E15" s="457"/>
      <c r="F15" s="457"/>
      <c r="G15" s="74">
        <f t="shared" si="2"/>
        <v>2</v>
      </c>
      <c r="H15" s="458"/>
      <c r="I15" s="458"/>
      <c r="J15" s="74">
        <f t="shared" si="3"/>
        <v>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692</v>
      </c>
      <c r="E17" s="194">
        <f>SUM(E9:E16)</f>
        <v>0</v>
      </c>
      <c r="F17" s="194">
        <f>SUM(F9:F16)</f>
        <v>0</v>
      </c>
      <c r="G17" s="74">
        <f t="shared" si="2"/>
        <v>692</v>
      </c>
      <c r="H17" s="75">
        <f>SUM(H9:H16)</f>
        <v>0</v>
      </c>
      <c r="I17" s="75">
        <f>SUM(I9:I16)</f>
        <v>0</v>
      </c>
      <c r="J17" s="74">
        <f t="shared" si="3"/>
        <v>692</v>
      </c>
      <c r="K17" s="75">
        <f>SUM(K9:K16)</f>
        <v>595</v>
      </c>
      <c r="L17" s="75">
        <f>SUM(L9:L16)</f>
        <v>0</v>
      </c>
      <c r="M17" s="75">
        <f>SUM(M9:M16)</f>
        <v>0</v>
      </c>
      <c r="N17" s="74">
        <f t="shared" si="4"/>
        <v>595</v>
      </c>
      <c r="O17" s="75">
        <f>SUM(O9:O16)</f>
        <v>0</v>
      </c>
      <c r="P17" s="75">
        <f>SUM(P9:P16)</f>
        <v>0</v>
      </c>
      <c r="Q17" s="74">
        <f t="shared" si="5"/>
        <v>595</v>
      </c>
      <c r="R17" s="74">
        <f t="shared" si="6"/>
        <v>97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22</v>
      </c>
      <c r="E22" s="189"/>
      <c r="F22" s="189"/>
      <c r="G22" s="74">
        <f t="shared" si="2"/>
        <v>22</v>
      </c>
      <c r="H22" s="65"/>
      <c r="I22" s="65"/>
      <c r="J22" s="74">
        <f t="shared" si="3"/>
        <v>22</v>
      </c>
      <c r="K22" s="65">
        <v>19</v>
      </c>
      <c r="L22" s="65"/>
      <c r="M22" s="65"/>
      <c r="N22" s="74">
        <f t="shared" si="4"/>
        <v>19</v>
      </c>
      <c r="O22" s="65"/>
      <c r="P22" s="65"/>
      <c r="Q22" s="74">
        <f t="shared" si="5"/>
        <v>19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22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22</v>
      </c>
      <c r="H25" s="66">
        <f t="shared" si="7"/>
        <v>0</v>
      </c>
      <c r="I25" s="66">
        <f t="shared" si="7"/>
        <v>0</v>
      </c>
      <c r="J25" s="67">
        <f t="shared" si="3"/>
        <v>22</v>
      </c>
      <c r="K25" s="66">
        <f t="shared" si="7"/>
        <v>19</v>
      </c>
      <c r="L25" s="66">
        <f t="shared" si="7"/>
        <v>0</v>
      </c>
      <c r="M25" s="66">
        <f t="shared" si="7"/>
        <v>0</v>
      </c>
      <c r="N25" s="67">
        <f t="shared" si="4"/>
        <v>19</v>
      </c>
      <c r="O25" s="66">
        <f t="shared" si="7"/>
        <v>0</v>
      </c>
      <c r="P25" s="66">
        <f t="shared" si="7"/>
        <v>0</v>
      </c>
      <c r="Q25" s="67">
        <f t="shared" si="5"/>
        <v>19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714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714</v>
      </c>
      <c r="H40" s="438">
        <f t="shared" si="13"/>
        <v>0</v>
      </c>
      <c r="I40" s="438">
        <f t="shared" si="13"/>
        <v>0</v>
      </c>
      <c r="J40" s="438">
        <f t="shared" si="13"/>
        <v>714</v>
      </c>
      <c r="K40" s="438">
        <f t="shared" si="13"/>
        <v>614</v>
      </c>
      <c r="L40" s="438">
        <f t="shared" si="13"/>
        <v>0</v>
      </c>
      <c r="M40" s="438">
        <f t="shared" si="13"/>
        <v>0</v>
      </c>
      <c r="N40" s="438">
        <f t="shared" si="13"/>
        <v>614</v>
      </c>
      <c r="O40" s="438">
        <f t="shared" si="13"/>
        <v>0</v>
      </c>
      <c r="P40" s="438">
        <f t="shared" si="13"/>
        <v>0</v>
      </c>
      <c r="Q40" s="438">
        <f t="shared" si="13"/>
        <v>614</v>
      </c>
      <c r="R40" s="438">
        <f t="shared" si="13"/>
        <v>100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867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9"/>
      <c r="L44" s="609"/>
      <c r="M44" s="609"/>
      <c r="N44" s="609"/>
      <c r="O44" s="598" t="s">
        <v>860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1">
      <selection activeCell="B93" sqref="B9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606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0" t="str">
        <f>'справка №1-БАЛАНС'!E3</f>
        <v>РЕКОРД АД</v>
      </c>
      <c r="C3" s="621"/>
      <c r="D3" s="526" t="s">
        <v>2</v>
      </c>
      <c r="E3" s="107">
        <f>'справка №1-БАЛАНС'!H3</f>
        <v>107001013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Първо тримесечие 2012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370</v>
      </c>
      <c r="D28" s="108"/>
      <c r="E28" s="120">
        <f t="shared" si="0"/>
        <v>370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>
        <v>403</v>
      </c>
      <c r="D31" s="108"/>
      <c r="E31" s="120">
        <f t="shared" si="0"/>
        <v>403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773</v>
      </c>
      <c r="D43" s="104">
        <f>D24+D28+D29+D31+D30+D32+D33+D38</f>
        <v>0</v>
      </c>
      <c r="E43" s="118">
        <f>E24+E28+E29+E31+E30+E32+E33+E38</f>
        <v>773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773</v>
      </c>
      <c r="D44" s="103">
        <f>D43+D21+D19+D9</f>
        <v>0</v>
      </c>
      <c r="E44" s="118">
        <f>E43+E21+E19+E9</f>
        <v>773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1759</v>
      </c>
      <c r="D85" s="104">
        <f>SUM(D86:D90)+D94</f>
        <v>0</v>
      </c>
      <c r="E85" s="104">
        <f>SUM(E86:E90)+E94</f>
        <v>1759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881</v>
      </c>
      <c r="D87" s="108"/>
      <c r="E87" s="119">
        <f t="shared" si="1"/>
        <v>881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18</v>
      </c>
      <c r="D89" s="108"/>
      <c r="E89" s="119">
        <f t="shared" si="1"/>
        <v>18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289</v>
      </c>
      <c r="D90" s="103">
        <f>SUM(D91:D93)</f>
        <v>0</v>
      </c>
      <c r="E90" s="103">
        <f>SUM(E91:E93)</f>
        <v>289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56</v>
      </c>
      <c r="D92" s="108"/>
      <c r="E92" s="119">
        <f t="shared" si="1"/>
        <v>56</v>
      </c>
      <c r="F92" s="108"/>
    </row>
    <row r="93" spans="1:6" ht="12">
      <c r="A93" s="396" t="s">
        <v>663</v>
      </c>
      <c r="B93" s="397" t="s">
        <v>754</v>
      </c>
      <c r="C93" s="108">
        <v>233</v>
      </c>
      <c r="D93" s="108"/>
      <c r="E93" s="119">
        <f t="shared" si="1"/>
        <v>233</v>
      </c>
      <c r="F93" s="108"/>
    </row>
    <row r="94" spans="1:6" ht="12">
      <c r="A94" s="396" t="s">
        <v>755</v>
      </c>
      <c r="B94" s="397" t="s">
        <v>756</v>
      </c>
      <c r="C94" s="108">
        <v>571</v>
      </c>
      <c r="D94" s="108"/>
      <c r="E94" s="119">
        <f t="shared" si="1"/>
        <v>571</v>
      </c>
      <c r="F94" s="108"/>
    </row>
    <row r="95" spans="1:6" ht="12">
      <c r="A95" s="396" t="s">
        <v>757</v>
      </c>
      <c r="B95" s="397" t="s">
        <v>758</v>
      </c>
      <c r="C95" s="108">
        <v>585</v>
      </c>
      <c r="D95" s="108"/>
      <c r="E95" s="119">
        <f t="shared" si="1"/>
        <v>585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2344</v>
      </c>
      <c r="D96" s="104">
        <f>D85+D80+D75+D71+D95</f>
        <v>0</v>
      </c>
      <c r="E96" s="104">
        <f>E85+E80+E75+E71+E95</f>
        <v>2344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2344</v>
      </c>
      <c r="D97" s="104">
        <f>D96+D68+D66</f>
        <v>0</v>
      </c>
      <c r="E97" s="104">
        <f>E96+E68+E66</f>
        <v>2344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777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869</v>
      </c>
      <c r="B109" s="615"/>
      <c r="C109" s="615" t="s">
        <v>859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870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abSelected="1" workbookViewId="0" topLeftCell="D1">
      <selection activeCell="H30" sqref="H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2" t="str">
        <f>'справка №1-БАЛАНС'!E3</f>
        <v>РЕКОРД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107001013</v>
      </c>
    </row>
    <row r="5" spans="1:9" ht="15">
      <c r="A5" s="501" t="s">
        <v>5</v>
      </c>
      <c r="B5" s="623" t="str">
        <f>'справка №1-БАЛАНС'!E5</f>
        <v>Първо тримесечие 2012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5"/>
      <c r="C30" s="625"/>
      <c r="D30" s="459" t="s">
        <v>863</v>
      </c>
      <c r="E30" s="624"/>
      <c r="F30" s="624"/>
      <c r="G30" s="624"/>
      <c r="H30" s="420" t="s">
        <v>860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B1">
      <selection activeCell="E154" sqref="E15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9" t="str">
        <f>'справка №1-БАЛАНС'!E3</f>
        <v>РЕКОРД АД</v>
      </c>
      <c r="C5" s="629"/>
      <c r="D5" s="629"/>
      <c r="E5" s="570" t="s">
        <v>2</v>
      </c>
      <c r="F5" s="451">
        <f>'справка №1-БАЛАНС'!H3</f>
        <v>107001013</v>
      </c>
    </row>
    <row r="6" spans="1:13" ht="15" customHeight="1">
      <c r="A6" s="27" t="s">
        <v>817</v>
      </c>
      <c r="B6" s="630" t="str">
        <f>'справка №1-БАЛАНС'!E5</f>
        <v>Първо тримесечие 2012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1" t="s">
        <v>873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874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Milen</cp:lastModifiedBy>
  <cp:lastPrinted>2012-04-26T07:53:58Z</cp:lastPrinted>
  <dcterms:created xsi:type="dcterms:W3CDTF">2000-06-29T12:02:40Z</dcterms:created>
  <dcterms:modified xsi:type="dcterms:W3CDTF">2012-04-26T07:55:54Z</dcterms:modified>
  <cp:category/>
  <cp:version/>
  <cp:contentType/>
  <cp:contentStatus/>
</cp:coreProperties>
</file>