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<sst xmlns="http://schemas.openxmlformats.org/spreadsheetml/2006/main" count="1090" uniqueCount="898">
  <si>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</si>
  <si>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</si>
  <si>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</si>
  <si>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</si>
  <si>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</si>
  <si>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</si>
  <si>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</si>
  <si>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</si>
  <si>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</si>
  <si>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</si>
  <si>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</si>
  <si>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</si>
  <si>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</si>
  <si>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</si>
  <si>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</si>
  <si>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</si>
  <si>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</si>
  <si>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</si>
  <si>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</si>
  <si>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</si>
  <si>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</si>
  <si>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</si>
  <si>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</si>
  <si>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</si>
  <si>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</si>
  <si>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</si>
  <si>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</si>
  <si>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</si>
  <si>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</si>
  <si>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</si>
  <si>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</si>
  <si>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</si>
  <si>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</si>
  <si>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</si>
  <si>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</si>
  <si>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</si>
  <si>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</si>
  <si>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</si>
  <si>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</si>
  <si>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</si>
  <si>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</si>
  <si>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</si>
  <si>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</si>
  <si>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</si>
  <si>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</si>
  <si>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</si>
  <si>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</si>
  <si>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</si>
  <si>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</si>
  <si>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</si>
  <si>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</si>
  <si>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</si>
  <si>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</si>
  <si>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</si>
  <si>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</si>
  <si>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</si>
  <si>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</si>
  <si>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</si>
  <si>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</si>
  <si>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</si>
  <si>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</si>
  <si>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</si>
  <si>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</si>
  <si>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</si>
  <si>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</si>
  <si>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</si>
  <si>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</si>
  <si>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</si>
  <si>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</si>
  <si>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</si>
  <si>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</si>
  <si>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</si>
  <si>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</si>
  <si>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</si>
  <si>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</si>
  <si>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</si>
  <si>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</si>
  <si>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</si>
  <si>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</si>
  <si>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</si>
  <si>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</si>
  <si>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</si>
  <si>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</si>
  <si>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</si>
  <si>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</si>
  <si>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</si>
  <si>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</si>
  <si>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</si>
  <si>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</si>
  <si>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</si>
  <si>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</si>
  <si>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</si>
  <si>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</si>
  <si>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</si>
  <si>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</si>
  <si>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</si>
  <si>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</si>
  <si>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</si>
  <si>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</si>
  <si>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</si>
  <si>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</si>
  <si>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</si>
  <si>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</si>
  <si>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</si>
  <si>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</si>
  <si>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</si>
  <si>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</si>
  <si>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</si>
  <si>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</si>
  <si>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</si>
  <si>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</si>
  <si>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</si>
  <si>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</si>
  <si>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</si>
  <si>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</si>
  <si>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</si>
  <si>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</si>
  <si>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</si>
  <si>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</si>
  <si>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</si>
  <si>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</si>
  <si>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</si>
  <si>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</si>
  <si>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</si>
  <si>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</si>
  <si>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</si>
  <si>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</si>
  <si>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</si>
  <si>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</si>
  <si>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</si>
  <si>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</si>
  <si>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</si>
  <si>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</si>
  <si>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</si>
  <si>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</si>
  <si>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</si>
  <si>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</si>
  <si>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</si>
  <si>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</si>
  <si>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</si>
  <si>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</si>
  <si>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</si>
  <si>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</si>
  <si>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</si>
  <si>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</si>
  <si>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</si>
  <si>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</si>
  <si>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</si>
  <si>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</si>
  <si>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</si>
  <si>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</si>
  <si>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</si>
  <si>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</si>
  <si>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</si>
  <si>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</si>
  <si>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</si>
  <si>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</si>
  <si>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</si>
  <si>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</si>
  <si>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</si>
  <si>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</si>
  <si>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</si>
  <si>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</si>
  <si>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</si>
  <si>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</si>
  <si>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</si>
  <si>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</si>
  <si>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</si>
  <si>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</si>
  <si>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</si>
  <si>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</si>
  <si>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</si>
  <si>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</si>
  <si>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</si>
  <si>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</si>
  <si>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</si>
  <si>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</si>
  <si>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</si>
  <si>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</si>
  <si>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</si>
  <si>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</si>
  <si>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</si>
  <si>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</si>
  <si>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</si>
  <si>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</si>
  <si>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</si>
  <si>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</si>
  <si>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</si>
  <si>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</si>
  <si>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</si>
  <si>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</si>
  <si>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</si>
  <si>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</si>
  <si>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</si>
  <si>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</si>
  <si>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</si>
  <si>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</si>
  <si>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</si>
  <si>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</si>
  <si>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</si>
  <si>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</si>
  <si>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</si>
  <si>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</si>
  <si>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</si>
  <si>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</si>
  <si>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</si>
  <si>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</si>
  <si>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</si>
  <si>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</si>
  <si>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</si>
  <si>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</si>
  <si>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</si>
  <si>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</si>
  <si>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</si>
  <si>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</si>
  <si>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</si>
  <si>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</si>
  <si>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</si>
  <si>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</si>
  <si>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</si>
  <si>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</si>
  <si>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</si>
  <si>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</si>
  <si>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</si>
  <si>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</si>
  <si>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</si>
  <si>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</si>
  <si>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</si>
  <si>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</si>
  <si>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</si>
  <si>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</si>
  <si>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</si>
  <si>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</si>
  <si>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</si>
  <si>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</si>
  <si>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</si>
  <si>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</si>
  <si>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</si>
  <si>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</si>
  <si>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</si>
  <si>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</si>
  <si>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</si>
  <si>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</si>
  <si>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</si>
  <si>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</si>
  <si>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</si>
  <si>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</si>
  <si>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</si>
  <si>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</si>
  <si>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</si>
  <si>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</si>
  <si>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</si>
  <si>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</si>
  <si>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</si>
  <si>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</si>
  <si>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</si>
  <si>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</si>
  <si>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</si>
  <si>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</si>
  <si>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</si>
  <si>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</si>
  <si>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</si>
  <si>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</si>
  <si>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</si>
  <si>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</si>
  <si>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</si>
  <si>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</si>
  <si>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</si>
  <si>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</si>
  <si>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</si>
  <si>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</si>
  <si>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</si>
  <si>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</si>
  <si>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</si>
  <si>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</si>
  <si>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</si>
  <si>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</si>
  <si>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</si>
  <si>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</si>
  <si>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</si>
  <si>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</si>
  <si>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</si>
  <si>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</si>
  <si>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</si>
  <si>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</si>
  <si>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</si>
  <si>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</si>
  <si>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</si>
  <si>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</si>
  <si>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</si>
  <si>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</si>
  <si>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</si>
  <si>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</si>
  <si>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</si>
  <si>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</si>
  <si>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</si>
  <si>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</si>
  <si>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</si>
  <si>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</si>
  <si>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</si>
  <si>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</si>
  <si>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</si>
  <si>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</si>
  <si>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</si>
  <si>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</si>
  <si>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</si>
  <si>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</si>
  <si>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</si>
  <si>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</si>
  <si>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</si>
  <si>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</si>
  <si>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</si>
  <si>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</si>
  <si>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</si>
  <si>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</si>
  <si>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</si>
  <si>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</si>
  <si>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</si>
  <si>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</si>
  <si>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</si>
  <si>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</si>
  <si>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</si>
  <si>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</si>
  <si>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</si>
  <si>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</si>
  <si>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</si>
  <si>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</si>
  <si>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</si>
  <si>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</si>
  <si>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</si>
  <si>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</si>
  <si>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</si>
  <si>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</si>
  <si>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</si>
  <si>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</si>
  <si>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</si>
  <si>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</si>
  <si>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</si>
  <si>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</si>
  <si>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</si>
  <si>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</si>
  <si>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</si>
  <si>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</si>
  <si>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</si>
  <si>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</si>
  <si>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</si>
  <si>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</si>
  <si>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</si>
  <si>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</si>
  <si>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</si>
  <si>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</si>
  <si>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</si>
  <si>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</si>
  <si>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</si>
  <si>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</si>
  <si>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</si>
  <si>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</si>
  <si>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</si>
  <si>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</si>
  <si>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</si>
  <si>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</si>
  <si>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</si>
  <si>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</si>
  <si>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</si>
  <si>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</si>
  <si>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</si>
  <si>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</si>
  <si>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</si>
  <si>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</si>
  <si>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</si>
  <si>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</si>
  <si>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</si>
  <si>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</si>
  <si>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</si>
  <si>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</si>
  <si>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</si>
  <si>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</si>
  <si>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</si>
  <si>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</si>
  <si>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</si>
  <si>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</si>
  <si>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</si>
  <si>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</si>
  <si>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</si>
  <si>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</si>
  <si>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</si>
  <si>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</si>
  <si>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</si>
  <si>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</si>
  <si>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</si>
  <si>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</si>
  <si>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</si>
  <si>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</si>
  <si>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</si>
  <si>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</si>
  <si>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</si>
  <si>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</si>
  <si>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</si>
  <si>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</si>
  <si>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</si>
  <si>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</si>
  <si>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</si>
  <si>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</si>
  <si>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</si>
  <si>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</si>
  <si>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</si>
  <si>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</si>
  <si>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</si>
  <si>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</si>
  <si>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</si>
  <si>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</si>
  <si>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</si>
  <si>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</si>
  <si>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</si>
  <si>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</si>
  <si>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</si>
  <si>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</si>
  <si>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</si>
  <si>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</si>
  <si>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</si>
  <si>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</si>
  <si>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</si>
  <si>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</si>
  <si>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</si>
  <si>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</si>
  <si>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</si>
  <si>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</si>
  <si>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</si>
  <si>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</si>
  <si>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</si>
  <si>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</si>
  <si>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</si>
  <si>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</si>
  <si>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</si>
  <si>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</si>
  <si>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</si>
  <si>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</si>
  <si>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</si>
  <si>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</si>
  <si>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</si>
  <si>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</si>
  <si>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</si>
  <si>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</si>
  <si>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</si>
  <si>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</si>
  <si>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</si>
  <si>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</si>
  <si>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</si>
  <si>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</si>
  <si>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</si>
  <si>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</si>
  <si>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</si>
  <si>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</si>
  <si>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</si>
  <si>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</si>
  <si>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</si>
  <si>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</si>
  <si>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</si>
  <si>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</si>
  <si>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</si>
  <si>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</si>
  <si>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</si>
  <si>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</si>
  <si>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</si>
  <si>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</si>
  <si>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</si>
  <si>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</si>
  <si>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</si>
  <si>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</si>
  <si>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</si>
  <si>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</si>
  <si>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</si>
  <si>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</si>
  <si>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</si>
  <si>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</si>
  <si>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</si>
  <si>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</si>
  <si>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</si>
  <si>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</si>
  <si>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</si>
  <si>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</si>
  <si>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</si>
  <si>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</si>
  <si>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</si>
  <si>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</si>
  <si>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</si>
  <si>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</si>
  <si>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</si>
  <si>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</si>
  <si>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</si>
  <si>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</si>
  <si>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</si>
  <si>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</si>
  <si>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</si>
  <si>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</si>
  <si>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</si>
  <si>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</si>
  <si>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</si>
  <si>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</si>
  <si>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</si>
  <si>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</si>
  <si>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</si>
  <si>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</si>
  <si>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</si>
  <si>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</si>
  <si>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</si>
  <si>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</si>
  <si>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</si>
  <si>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</si>
  <si>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</si>
  <si>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</si>
  <si>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</si>
  <si>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</si>
  <si>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</si>
  <si>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</si>
  <si>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</si>
  <si>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</si>
  <si>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</si>
  <si>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</si>
  <si>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</si>
  <si>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</si>
  <si>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</si>
  <si>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</si>
  <si>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</si>
  <si>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</si>
  <si>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</si>
  <si>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</si>
  <si>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</si>
  <si>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</si>
  <si>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</si>
  <si>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</si>
  <si>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</si>
  <si>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</si>
  <si>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</si>
  <si>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</si>
  <si>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</si>
  <si>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</si>
  <si>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</si>
  <si>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</si>
  <si>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</si>
  <si>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</si>
  <si>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</si>
  <si>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</si>
  <si>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</si>
  <si>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</si>
  <si>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</si>
  <si>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</si>
  <si>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</si>
  <si>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</si>
  <si>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</si>
  <si>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</si>
  <si>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</si>
  <si>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</si>
  <si>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</si>
  <si>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</si>
  <si>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</si>
  <si>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</si>
  <si>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</si>
  <si>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</si>
  <si>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</si>
  <si>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</si>
  <si>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</si>
  <si>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</si>
  <si>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</si>
  <si>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</si>
  <si>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</si>
  <si>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</si>
  <si>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</si>
  <si>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</si>
  <si>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</si>
  <si>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</si>
  <si>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</si>
  <si>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</si>
  <si>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</si>
  <si>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</si>
  <si>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</si>
  <si>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</si>
  <si>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</si>
  <si>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</si>
  <si>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</si>
  <si>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</si>
  <si>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</si>
  <si>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</si>
  <si>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</si>
  <si>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</si>
  <si>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</si>
  <si>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</si>
  <si>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</si>
  <si>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</si>
  <si>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</si>
  <si>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</si>
  <si>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</si>
  <si>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</si>
  <si>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</si>
  <si>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</si>
  <si>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</si>
  <si>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</si>
  <si>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</si>
  <si>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</si>
  <si>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</si>
  <si>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</si>
  <si>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</si>
  <si>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</si>
  <si>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</si>
  <si>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</si>
  <si>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</si>
  <si>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</si>
  <si>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</si>
  <si>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</si>
  <si>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</si>
  <si>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</si>
  <si>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</si>
  <si>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</si>
  <si>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</si>
  <si>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</si>
  <si>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</si>
  <si>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</si>
  <si>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</si>
  <si>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</si>
  <si>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</si>
  <si>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</si>
  <si>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</si>
  <si>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</si>
  <si>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</si>
  <si>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</si>
  <si>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</si>
  <si>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</si>
  <si>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</si>
  <si>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</si>
  <si>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</si>
  <si>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</si>
  <si>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</si>
  <si>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</si>
  <si>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</si>
  <si>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</si>
  <si>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</si>
  <si>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</si>
  <si>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</si>
  <si>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</si>
  <si>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</si>
  <si>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</si>
  <si>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</si>
  <si>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</si>
  <si>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</si>
  <si>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</si>
  <si>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</si>
  <si>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</si>
  <si>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</si>
  <si>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</si>
  <si>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</si>
  <si>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</si>
  <si>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</si>
  <si>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</si>
  <si>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</si>
  <si>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</si>
  <si>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</si>
  <si>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</si>
  <si>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</si>
  <si>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</si>
  <si>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</si>
  <si>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</si>
  <si>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</si>
  <si>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</si>
  <si>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</si>
  <si>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</si>
  <si>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</si>
  <si>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</si>
  <si>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</si>
  <si>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</si>
  <si>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</si>
  <si>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</si>
  <si>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</si>
  <si>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</si>
  <si>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</si>
  <si>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</si>
  <si>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</si>
  <si>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</si>
  <si>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</si>
  <si>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</si>
  <si>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</si>
  <si>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</si>
  <si>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</si>
  <si>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</si>
  <si>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</si>
  <si>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</si>
  <si>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</si>
  <si>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</si>
  <si>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</si>
  <si>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</si>
  <si>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</si>
  <si>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</si>
  <si>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</si>
  <si>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</si>
  <si>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</si>
  <si>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</si>
  <si>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</si>
  <si>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</si>
  <si>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</si>
  <si>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</si>
  <si>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</si>
  <si>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</si>
  <si>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</si>
  <si>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</si>
  <si>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</si>
  <si>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</si>
  <si>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</si>
  <si>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</si>
  <si>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</si>
  <si>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</si>
  <si>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</si>
  <si>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</si>
  <si>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</si>
  <si>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</si>
  <si>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</si>
  <si>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</si>
  <si>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</si>
  <si>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</si>
  <si>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</si>
  <si>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</si>
  <si>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</si>
  <si>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</si>
  <si>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</si>
  <si>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</si>
  <si>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</si>
  <si>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</si>
  <si>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</si>
  <si>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</si>
  <si>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</si>
  <si>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</si>
  <si>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</si>
  <si>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</si>
  <si>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</si>
  <si>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</si>
  <si>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</si>
  <si>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</si>
  <si>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</si>
  <si>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</si>
  <si>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</si>
  <si>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</si>
  <si>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</si>
  <si>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</si>
  <si>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</si>
  <si>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</si>
  <si>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</si>
  <si>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</si>
  <si>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</si>
  <si>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</si>
  <si>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</si>
  <si>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</si>
  <si>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</si>
  <si>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</si>
  <si>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</si>
  <si>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</si>
  <si>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</si>
  <si>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</si>
  <si>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</si>
  <si>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</si>
  <si>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</si>
  <si>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</si>
  <si>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</si>
  <si>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</si>
  <si>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</si>
  <si>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</si>
  <si>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</si>
  <si>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</si>
  <si>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</si>
  <si>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</si>
  <si>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</si>
  <si>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</si>
  <si>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</si>
  <si>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</si>
  <si>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</si>
  <si>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</si>
  <si>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</si>
  <si>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</si>
  <si>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</si>
  <si>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</si>
  <si>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</si>
  <si>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</si>
  <si>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</si>
  <si>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</si>
  <si>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</si>
  <si>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</si>
  <si>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</si>
  <si>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</si>
  <si>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</si>
  <si>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</si>
  <si>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</si>
  <si>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</si>
  <si>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</si>
  <si>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</si>
  <si>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</si>
  <si>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</si>
  <si>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</si>
  <si>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</si>
  <si>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</si>
  <si>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</si>
  <si>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</si>
  <si>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</si>
  <si>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</si>
  <si>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</si>
  <si>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</si>
  <si>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</si>
  <si>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</si>
  <si>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</si>
  <si>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</si>
  <si>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</si>
  <si>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</si>
  <si>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</si>
  <si>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</si>
  <si>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</si>
  <si>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</si>
  <si>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</si>
  <si>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</si>
  <si>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</si>
  <si>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</si>
  <si>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</si>
  <si>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</si>
  <si>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</si>
  <si>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</si>
  <si>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</si>
  <si>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</si>
  <si>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</si>
  <si>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</si>
  <si>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</si>
  <si>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</si>
  <si>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</si>
  <si>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</si>
  <si>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</si>
  <si>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</si>
  <si>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</si>
  <si>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</si>
  <si>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</si>
  <si>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</si>
  <si>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</si>
  <si>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</si>
  <si>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</si>
  <si>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</si>
  <si>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</si>
  <si>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</si>
  <si>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</si>
  <si>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</si>
  <si>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</si>
  <si>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</si>
  <si>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</si>
  <si>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</si>
  <si>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</si>
  <si>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</si>
  <si>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</si>
  <si>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</si>
  <si>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</si>
  <si>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</si>
  <si>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</si>
  <si>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</si>
  <si>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</si>
  <si>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</si>
  <si>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</si>
  <si>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</si>
  <si>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</si>
  <si>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</si>
  <si>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</si>
  <si>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</si>
  <si>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</si>
  <si>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</si>
  <si>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</si>
  <si>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</si>
  <si>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ИНФРА БИЛДИНГ ЕООД</t>
  </si>
  <si>
    <t>01</t>
  </si>
  <si>
    <t>02</t>
  </si>
  <si>
    <t>03</t>
  </si>
  <si>
    <t>04</t>
  </si>
  <si>
    <t>05</t>
  </si>
  <si>
    <t>ИНФРА АКТИВ ЕООД</t>
  </si>
  <si>
    <t>ИНФРА РЕЙУЕЛС ЕООД</t>
  </si>
  <si>
    <t>ИНФРА СЕЙФ РОУДС ЕООД</t>
  </si>
  <si>
    <t>ИНФРА АГУА ЕКО ЕООД</t>
  </si>
  <si>
    <t>ИНФРА РОУДС ЕООД</t>
  </si>
  <si>
    <t>ИНФРА МИНЕРАЛС ЕООД</t>
  </si>
  <si>
    <t>ИНФРА ИМОТИ ЕООД</t>
  </si>
  <si>
    <t>МЕГАЛИНК АД</t>
  </si>
  <si>
    <t>ПСТ ВИКТОРИЯ ООД</t>
  </si>
  <si>
    <t>АРТЕСКОС 98 АД</t>
  </si>
  <si>
    <t xml:space="preserve">АРТЕСКОС АД </t>
  </si>
  <si>
    <t>06</t>
  </si>
  <si>
    <t>07</t>
  </si>
  <si>
    <t>08</t>
  </si>
  <si>
    <t>09</t>
  </si>
  <si>
    <t>10</t>
  </si>
  <si>
    <t>11</t>
  </si>
  <si>
    <t>12</t>
  </si>
  <si>
    <t>МЕГАЛИНК АДОБЕЗЦЕНКА/</t>
  </si>
  <si>
    <t>01.01.2013- 31.12.2013</t>
  </si>
  <si>
    <t>ВИТЕХ СТРОЙ ЕООД</t>
  </si>
  <si>
    <t>13</t>
  </si>
  <si>
    <t>22.04.2014г.</t>
  </si>
  <si>
    <t>Дата на съставяне:22.04.2014г.</t>
  </si>
  <si>
    <t xml:space="preserve">Дата на съставяне:22.04.2014г.                           </t>
  </si>
  <si>
    <t xml:space="preserve">Дата  на съставяне:22.04.2014г.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</si>
</sst>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49" fontId="4" fillId="0" borderId="0" xfId="62" applyNumberFormat="1" applyFont="1">
      <alignment/>
      <protection/>
    </xf>
    <xf numFmtId="49" fontId="5" fillId="0" borderId="0" xfId="62" applyNumberFormat="1" applyFont="1" applyAlignment="1">
      <alignment horizontal="center"/>
      <protection/>
    </xf>
    <xf numFmtId="0" fontId="5" fillId="34" borderId="0" xfId="62" applyFont="1" applyFill="1">
      <alignment/>
      <protection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A107" sqref="A10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864</v>
      </c>
      <c r="F3" s="216" t="s">
        <v>2</v>
      </c>
      <c r="G3" s="171"/>
      <c r="H3" s="459">
        <v>175443402</v>
      </c>
    </row>
    <row r="4" spans="1:8" ht="15">
      <c r="A4" s="579" t="s">
        <v>863</v>
      </c>
      <c r="B4" s="585"/>
      <c r="C4" s="585"/>
      <c r="D4" s="585"/>
      <c r="E4" s="460" t="s">
        <v>865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891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210</v>
      </c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4131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133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963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5535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-65447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-65447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1793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-63654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4781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-181</v>
      </c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>
        <v>175</v>
      </c>
      <c r="H43" s="151"/>
      <c r="M43" s="156"/>
    </row>
    <row r="44" spans="1:8" ht="15">
      <c r="A44" s="234" t="s">
        <v>131</v>
      </c>
      <c r="B44" s="263" t="s">
        <v>132</v>
      </c>
      <c r="C44" s="150">
        <v>1714</v>
      </c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1714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175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0</v>
      </c>
      <c r="E51" s="250" t="s">
        <v>156</v>
      </c>
      <c r="F51" s="244" t="s">
        <v>157</v>
      </c>
      <c r="G51" s="151">
        <v>2025</v>
      </c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231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12704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2200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168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1528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168</v>
      </c>
      <c r="D64" s="154">
        <f>SUM(D58:D63)</f>
        <v>1042</v>
      </c>
      <c r="E64" s="236" t="s">
        <v>199</v>
      </c>
      <c r="F64" s="241" t="s">
        <v>200</v>
      </c>
      <c r="G64" s="151">
        <v>676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414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34</v>
      </c>
      <c r="H67" s="151">
        <v>1379</v>
      </c>
    </row>
    <row r="68" spans="1:8" ht="15">
      <c r="A68" s="234" t="s">
        <v>210</v>
      </c>
      <c r="B68" s="240" t="s">
        <v>211</v>
      </c>
      <c r="C68" s="150">
        <v>787</v>
      </c>
      <c r="D68" s="150">
        <v>3573</v>
      </c>
      <c r="E68" s="236" t="s">
        <v>212</v>
      </c>
      <c r="F68" s="241" t="s">
        <v>213</v>
      </c>
      <c r="G68" s="151">
        <v>404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23895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25423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99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886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25423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18105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18105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91</v>
      </c>
      <c r="D87" s="150">
        <v>127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269</v>
      </c>
      <c r="D88" s="150">
        <v>637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>
        <v>3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360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19519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32223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32223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895</v>
      </c>
      <c r="B98" s="430"/>
      <c r="C98" s="583" t="s">
        <v>861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858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7" t="str">
        <f>'справка №1-БАЛАНС'!E3</f>
        <v>ИНФРА ХОЛДИНГ АД</v>
      </c>
      <c r="C2" s="587"/>
      <c r="D2" s="587"/>
      <c r="E2" s="587"/>
      <c r="F2" s="589" t="s">
        <v>2</v>
      </c>
      <c r="G2" s="589"/>
      <c r="H2" s="523">
        <f>'справка №1-БАЛАНС'!H3</f>
        <v>175443402</v>
      </c>
    </row>
    <row r="3" spans="1:8" ht="15">
      <c r="A3" s="465" t="s">
        <v>273</v>
      </c>
      <c r="B3" s="587" t="str">
        <f>'справка №1-БАЛАНС'!E4</f>
        <v>Консолидиран</v>
      </c>
      <c r="C3" s="587"/>
      <c r="D3" s="587"/>
      <c r="E3" s="587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8" t="str">
        <f>'справка №1-БАЛАНС'!E5</f>
        <v>01.01.2013- 31.12.2013</v>
      </c>
      <c r="C4" s="588"/>
      <c r="D4" s="588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327</v>
      </c>
      <c r="D9" s="45">
        <v>2670</v>
      </c>
      <c r="E9" s="297" t="s">
        <v>283</v>
      </c>
      <c r="F9" s="546" t="s">
        <v>284</v>
      </c>
      <c r="G9" s="547">
        <v>39</v>
      </c>
      <c r="H9" s="547">
        <v>269</v>
      </c>
    </row>
    <row r="10" spans="1:8" ht="12">
      <c r="A10" s="297" t="s">
        <v>285</v>
      </c>
      <c r="B10" s="298" t="s">
        <v>286</v>
      </c>
      <c r="C10" s="45">
        <v>2035</v>
      </c>
      <c r="D10" s="45">
        <v>1316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673</v>
      </c>
      <c r="D11" s="45">
        <v>262</v>
      </c>
      <c r="E11" s="299" t="s">
        <v>291</v>
      </c>
      <c r="F11" s="546" t="s">
        <v>292</v>
      </c>
      <c r="G11" s="547">
        <v>3433</v>
      </c>
      <c r="H11" s="547">
        <v>5284</v>
      </c>
    </row>
    <row r="12" spans="1:8" ht="12">
      <c r="A12" s="297" t="s">
        <v>293</v>
      </c>
      <c r="B12" s="298" t="s">
        <v>294</v>
      </c>
      <c r="C12" s="45">
        <v>1862</v>
      </c>
      <c r="D12" s="45">
        <v>1478</v>
      </c>
      <c r="E12" s="299" t="s">
        <v>77</v>
      </c>
      <c r="F12" s="546" t="s">
        <v>295</v>
      </c>
      <c r="G12" s="547">
        <v>1184</v>
      </c>
      <c r="H12" s="547">
        <v>13578</v>
      </c>
    </row>
    <row r="13" spans="1:18" ht="12">
      <c r="A13" s="297" t="s">
        <v>296</v>
      </c>
      <c r="B13" s="298" t="s">
        <v>297</v>
      </c>
      <c r="C13" s="45">
        <v>349</v>
      </c>
      <c r="D13" s="45">
        <v>256</v>
      </c>
      <c r="E13" s="300" t="s">
        <v>50</v>
      </c>
      <c r="F13" s="548" t="s">
        <v>298</v>
      </c>
      <c r="G13" s="545">
        <f>SUM(G9:G12)</f>
        <v>4656</v>
      </c>
      <c r="H13" s="545">
        <f>SUM(H9:H12)</f>
        <v>19131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659</v>
      </c>
      <c r="D14" s="45">
        <v>417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-68</v>
      </c>
      <c r="D15" s="46">
        <v>-149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553</v>
      </c>
      <c r="D16" s="46">
        <v>6298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327</v>
      </c>
      <c r="D17" s="47">
        <v>5489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6390</v>
      </c>
      <c r="D19" s="48">
        <f>SUM(D9:D15)+D16</f>
        <v>12548</v>
      </c>
      <c r="E19" s="303" t="s">
        <v>315</v>
      </c>
      <c r="F19" s="549" t="s">
        <v>316</v>
      </c>
      <c r="G19" s="547">
        <v>708</v>
      </c>
      <c r="H19" s="547">
        <v>1013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>
        <v>1437</v>
      </c>
    </row>
    <row r="22" spans="1:8" ht="24">
      <c r="A22" s="303" t="s">
        <v>322</v>
      </c>
      <c r="B22" s="304" t="s">
        <v>323</v>
      </c>
      <c r="C22" s="45">
        <v>1461</v>
      </c>
      <c r="D22" s="45">
        <v>4417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2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5041</v>
      </c>
      <c r="H24" s="545">
        <f>SUM(H19:H23)</f>
        <v>2450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1461</v>
      </c>
      <c r="D26" s="48">
        <f>SUM(D22:D25)</f>
        <v>4417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7851</v>
      </c>
      <c r="D28" s="49">
        <f>D26+D19</f>
        <v>16965</v>
      </c>
      <c r="E28" s="126" t="s">
        <v>337</v>
      </c>
      <c r="F28" s="551" t="s">
        <v>338</v>
      </c>
      <c r="G28" s="545">
        <f>G13+G15+G24</f>
        <v>9697</v>
      </c>
      <c r="H28" s="545">
        <f>H13+H15+H24</f>
        <v>21581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1846</v>
      </c>
      <c r="D30" s="49">
        <f>IF((H28-D28)&gt;0,H28-D28,0)</f>
        <v>4616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f>G4043-43</f>
        <v>-43</v>
      </c>
      <c r="D31" s="45">
        <v>650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7894</v>
      </c>
      <c r="D33" s="48">
        <f>D28-D31+D32</f>
        <v>16315</v>
      </c>
      <c r="E33" s="126" t="s">
        <v>351</v>
      </c>
      <c r="F33" s="551" t="s">
        <v>352</v>
      </c>
      <c r="G33" s="52">
        <f>G32-G31+G28</f>
        <v>9697</v>
      </c>
      <c r="H33" s="52">
        <f>H32-H31+H28</f>
        <v>21581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1803</v>
      </c>
      <c r="D34" s="49">
        <f>IF((H33-D33)&gt;0,H33-D33,0)</f>
        <v>5266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41</v>
      </c>
      <c r="D35" s="48">
        <f>D36+D37+D38</f>
        <v>46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41</v>
      </c>
      <c r="D37" s="428">
        <v>46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1762</v>
      </c>
      <c r="D39" s="458">
        <f>+IF((H33-D33-D35)&gt;0,H33-D33-D35,0)</f>
        <v>5220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31</v>
      </c>
      <c r="H40" s="547">
        <v>919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1793</v>
      </c>
      <c r="D41" s="51">
        <f>IF(H39=0,IF(D39-D40&gt;0,D39-D40+H40,0),IF(H39-H40&lt;0,H40-H39+D39,0))</f>
        <v>6139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9697</v>
      </c>
      <c r="D42" s="52">
        <f>D33+D35+D39</f>
        <v>21581</v>
      </c>
      <c r="E42" s="127" t="s">
        <v>378</v>
      </c>
      <c r="F42" s="128" t="s">
        <v>379</v>
      </c>
      <c r="G42" s="52">
        <f>G39+G33</f>
        <v>9697</v>
      </c>
      <c r="H42" s="52">
        <f>H39+H33</f>
        <v>21581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0" t="s">
        <v>854</v>
      </c>
      <c r="B45" s="590"/>
      <c r="C45" s="590"/>
      <c r="D45" s="590"/>
      <c r="E45" s="590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894</v>
      </c>
      <c r="C48" s="425" t="s">
        <v>815</v>
      </c>
      <c r="D48" s="586" t="s">
        <v>862</v>
      </c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6" t="s">
        <v>859</v>
      </c>
      <c r="E50" s="586"/>
      <c r="F50" s="586"/>
      <c r="G50" s="586"/>
      <c r="H50" s="586"/>
    </row>
    <row r="51" spans="1:8" ht="12">
      <c r="A51" s="561"/>
      <c r="B51" s="557"/>
      <c r="C51" s="423"/>
      <c r="D51" s="586"/>
      <c r="E51" s="586"/>
      <c r="F51" s="586"/>
      <c r="G51" s="586"/>
      <c r="H51" s="586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4" sqref="C2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3407</v>
      </c>
      <c r="D10" s="53">
        <v>2326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-2828</v>
      </c>
      <c r="D11" s="53">
        <v>-2622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-5294</v>
      </c>
      <c r="D13" s="53">
        <v>-1257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-58</v>
      </c>
      <c r="D14" s="53">
        <v>-49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-15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-36</v>
      </c>
      <c r="D19" s="53">
        <v>1634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-4824</v>
      </c>
      <c r="D20" s="54">
        <f>SUM(D10:D19)</f>
        <v>32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-2634</v>
      </c>
      <c r="D24" s="53">
        <v>-2599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48</v>
      </c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1162</v>
      </c>
      <c r="D27" s="53">
        <v>-442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4318</v>
      </c>
      <c r="D28" s="53">
        <v>-629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2894</v>
      </c>
      <c r="D32" s="54">
        <f>SUM(D22:D31)</f>
        <v>-3669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10664</v>
      </c>
      <c r="D36" s="53">
        <v>4164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-8941</v>
      </c>
      <c r="D37" s="53">
        <v>-497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-190</v>
      </c>
      <c r="D39" s="53">
        <v>-6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-10</v>
      </c>
      <c r="D41" s="53">
        <v>31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1523</v>
      </c>
      <c r="D42" s="54">
        <f>SUM(D34:D41)</f>
        <v>3692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-407</v>
      </c>
      <c r="D43" s="54">
        <f>D42+D32+D20</f>
        <v>55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712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360</v>
      </c>
      <c r="D45" s="54">
        <f>D44+D43</f>
        <v>767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360</v>
      </c>
      <c r="D46" s="55">
        <v>767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896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91" bottom="0.43" header="0.5118110236220472" footer="0.5118110236220472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7" sqref="D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4" t="str">
        <f>'справка №1-БАЛАНС'!E3</f>
        <v>ИНФРА ХОЛДИНГ АД</v>
      </c>
      <c r="C3" s="594"/>
      <c r="D3" s="594"/>
      <c r="E3" s="594"/>
      <c r="F3" s="594"/>
      <c r="G3" s="594"/>
      <c r="H3" s="594"/>
      <c r="I3" s="594"/>
      <c r="J3" s="474"/>
      <c r="K3" s="596" t="s">
        <v>2</v>
      </c>
      <c r="L3" s="596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5"/>
      <c r="K4" s="597" t="s">
        <v>3</v>
      </c>
      <c r="L4" s="597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8" t="str">
        <f>'справка №1-БАЛАНС'!E5</f>
        <v>01.01.2013- 31.12.2013</v>
      </c>
      <c r="C5" s="598"/>
      <c r="D5" s="598"/>
      <c r="E5" s="598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v>1793</v>
      </c>
      <c r="J16" s="344">
        <f>+'справка №1-БАЛАНС'!G32</f>
        <v>0</v>
      </c>
      <c r="K16" s="59"/>
      <c r="L16" s="343">
        <f t="shared" si="1"/>
        <v>1793</v>
      </c>
      <c r="M16" s="59">
        <v>-31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-492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25803</v>
      </c>
      <c r="K24" s="58">
        <f t="shared" si="5"/>
        <v>0</v>
      </c>
      <c r="L24" s="343">
        <f t="shared" si="1"/>
        <v>25311</v>
      </c>
      <c r="M24" s="58">
        <f t="shared" si="5"/>
        <v>6764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>
        <v>25803</v>
      </c>
      <c r="K25" s="184"/>
      <c r="L25" s="343">
        <f t="shared" si="1"/>
        <v>25803</v>
      </c>
      <c r="M25" s="184">
        <v>6764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>
        <v>492</v>
      </c>
      <c r="G26" s="184"/>
      <c r="H26" s="184"/>
      <c r="I26" s="184"/>
      <c r="J26" s="184"/>
      <c r="K26" s="184"/>
      <c r="L26" s="343">
        <f t="shared" si="1"/>
        <v>492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>
        <v>-8407</v>
      </c>
      <c r="J28" s="59">
        <v>8407</v>
      </c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-475</v>
      </c>
      <c r="J29" s="58">
        <f t="shared" si="6"/>
        <v>-63179</v>
      </c>
      <c r="K29" s="58">
        <f t="shared" si="6"/>
        <v>0</v>
      </c>
      <c r="L29" s="343">
        <f t="shared" si="1"/>
        <v>4781</v>
      </c>
      <c r="M29" s="58">
        <f t="shared" si="6"/>
        <v>-181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-475</v>
      </c>
      <c r="J32" s="58">
        <f t="shared" si="7"/>
        <v>-63179</v>
      </c>
      <c r="K32" s="58">
        <f t="shared" si="7"/>
        <v>0</v>
      </c>
      <c r="L32" s="343">
        <f t="shared" si="1"/>
        <v>4781</v>
      </c>
      <c r="M32" s="58">
        <f>M29+M30+M31</f>
        <v>-181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897</v>
      </c>
      <c r="B38" s="573" t="s">
        <v>861</v>
      </c>
      <c r="C38" s="573"/>
      <c r="D38" s="535"/>
      <c r="E38" s="535"/>
      <c r="F38" s="593"/>
      <c r="G38" s="593"/>
      <c r="H38" s="593"/>
      <c r="I38" s="593"/>
      <c r="J38" s="15" t="s">
        <v>856</v>
      </c>
      <c r="K38" s="15"/>
      <c r="L38" s="593" t="s">
        <v>859</v>
      </c>
      <c r="M38" s="59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Q26" sqref="Q2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5" t="s">
        <v>381</v>
      </c>
      <c r="B2" s="606"/>
      <c r="C2" s="607" t="str">
        <f>'справка №1-БАЛАНС'!E3</f>
        <v>ИНФРА ХОЛДИНГ АД</v>
      </c>
      <c r="D2" s="607"/>
      <c r="E2" s="607"/>
      <c r="F2" s="607"/>
      <c r="G2" s="607"/>
      <c r="H2" s="60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5" t="s">
        <v>4</v>
      </c>
      <c r="B3" s="606"/>
      <c r="C3" s="608" t="str">
        <f>'справка №1-БАЛАНС'!E5</f>
        <v>01.01.2013- 31.12.2013</v>
      </c>
      <c r="D3" s="608"/>
      <c r="E3" s="608"/>
      <c r="F3" s="483"/>
      <c r="G3" s="483"/>
      <c r="H3" s="483"/>
      <c r="I3" s="483"/>
      <c r="J3" s="483"/>
      <c r="K3" s="483"/>
      <c r="L3" s="483"/>
      <c r="M3" s="609" t="s">
        <v>3</v>
      </c>
      <c r="N3" s="60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0" t="s">
        <v>461</v>
      </c>
      <c r="B5" s="611"/>
      <c r="C5" s="60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1" t="s">
        <v>526</v>
      </c>
      <c r="R5" s="601" t="s">
        <v>527</v>
      </c>
    </row>
    <row r="6" spans="1:18" s="99" customFormat="1" ht="48">
      <c r="A6" s="612"/>
      <c r="B6" s="613"/>
      <c r="C6" s="60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2"/>
      <c r="R6" s="60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>
        <v>98</v>
      </c>
      <c r="F9" s="188">
        <v>7239</v>
      </c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>
        <v>294</v>
      </c>
      <c r="F10" s="188">
        <v>2091</v>
      </c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375</v>
      </c>
      <c r="L10" s="64">
        <v>8</v>
      </c>
      <c r="M10" s="64">
        <v>299</v>
      </c>
      <c r="N10" s="73">
        <f aca="true" t="shared" si="4" ref="N10:N39">K10+L10-M10</f>
        <v>84</v>
      </c>
      <c r="O10" s="64"/>
      <c r="P10" s="64"/>
      <c r="Q10" s="73">
        <f t="shared" si="0"/>
        <v>84</v>
      </c>
      <c r="R10" s="73">
        <f t="shared" si="1"/>
        <v>210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5773</v>
      </c>
      <c r="F11" s="188">
        <v>2885</v>
      </c>
      <c r="G11" s="73">
        <f t="shared" si="2"/>
        <v>6525</v>
      </c>
      <c r="H11" s="64"/>
      <c r="I11" s="64"/>
      <c r="J11" s="73">
        <f t="shared" si="3"/>
        <v>6525</v>
      </c>
      <c r="K11" s="64">
        <v>1579</v>
      </c>
      <c r="L11" s="64">
        <v>462</v>
      </c>
      <c r="M11" s="64">
        <v>815</v>
      </c>
      <c r="N11" s="73">
        <f t="shared" si="4"/>
        <v>1226</v>
      </c>
      <c r="O11" s="64">
        <v>1168</v>
      </c>
      <c r="P11" s="64"/>
      <c r="Q11" s="73">
        <f t="shared" si="0"/>
        <v>2394</v>
      </c>
      <c r="R11" s="73">
        <f t="shared" si="1"/>
        <v>4131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>
        <v>157</v>
      </c>
      <c r="F12" s="188">
        <v>5</v>
      </c>
      <c r="G12" s="73">
        <f t="shared" si="2"/>
        <v>172</v>
      </c>
      <c r="H12" s="64"/>
      <c r="I12" s="64"/>
      <c r="J12" s="73">
        <f t="shared" si="3"/>
        <v>172</v>
      </c>
      <c r="K12" s="64"/>
      <c r="L12" s="64">
        <v>18</v>
      </c>
      <c r="M12" s="64"/>
      <c r="N12" s="73">
        <f t="shared" si="4"/>
        <v>18</v>
      </c>
      <c r="O12" s="64">
        <v>21</v>
      </c>
      <c r="P12" s="64"/>
      <c r="Q12" s="73">
        <f t="shared" si="0"/>
        <v>39</v>
      </c>
      <c r="R12" s="73">
        <f t="shared" si="1"/>
        <v>133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>
        <v>1099</v>
      </c>
      <c r="F13" s="188">
        <v>1062</v>
      </c>
      <c r="G13" s="73">
        <f t="shared" si="2"/>
        <v>1500</v>
      </c>
      <c r="H13" s="64"/>
      <c r="I13" s="64"/>
      <c r="J13" s="73">
        <f t="shared" si="3"/>
        <v>1500</v>
      </c>
      <c r="K13" s="64">
        <v>801</v>
      </c>
      <c r="L13" s="64">
        <v>170</v>
      </c>
      <c r="M13" s="64">
        <v>8</v>
      </c>
      <c r="N13" s="73">
        <f t="shared" si="4"/>
        <v>963</v>
      </c>
      <c r="O13" s="64"/>
      <c r="P13" s="64">
        <v>426</v>
      </c>
      <c r="Q13" s="73">
        <f t="shared" si="0"/>
        <v>537</v>
      </c>
      <c r="R13" s="73">
        <f t="shared" si="1"/>
        <v>963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>
        <v>19</v>
      </c>
      <c r="F16" s="188">
        <v>120</v>
      </c>
      <c r="G16" s="73">
        <f t="shared" si="2"/>
        <v>35</v>
      </c>
      <c r="H16" s="64"/>
      <c r="I16" s="64"/>
      <c r="J16" s="73">
        <f t="shared" si="3"/>
        <v>35</v>
      </c>
      <c r="K16" s="64">
        <v>85</v>
      </c>
      <c r="L16" s="64">
        <v>14</v>
      </c>
      <c r="M16" s="64">
        <v>11</v>
      </c>
      <c r="N16" s="73">
        <f t="shared" si="4"/>
        <v>88</v>
      </c>
      <c r="O16" s="64"/>
      <c r="P16" s="64">
        <v>53</v>
      </c>
      <c r="Q16" s="73">
        <f aca="true" t="shared" si="5" ref="Q16:Q25">N16+O16-P16</f>
        <v>35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7440</v>
      </c>
      <c r="F17" s="193">
        <f>SUM(F9:F16)</f>
        <v>13402</v>
      </c>
      <c r="G17" s="73">
        <f t="shared" si="2"/>
        <v>8624</v>
      </c>
      <c r="H17" s="74">
        <f>SUM(H9:H16)</f>
        <v>0</v>
      </c>
      <c r="I17" s="74">
        <f>SUM(I9:I16)</f>
        <v>0</v>
      </c>
      <c r="J17" s="73">
        <f t="shared" si="3"/>
        <v>8624</v>
      </c>
      <c r="K17" s="74">
        <f>SUM(K9:K16)</f>
        <v>2840</v>
      </c>
      <c r="L17" s="74">
        <f>SUM(L9:L16)</f>
        <v>672</v>
      </c>
      <c r="M17" s="74">
        <f>SUM(M9:M16)</f>
        <v>1133</v>
      </c>
      <c r="N17" s="73">
        <f t="shared" si="4"/>
        <v>2379</v>
      </c>
      <c r="O17" s="74">
        <f>SUM(O9:O16)</f>
        <v>1189</v>
      </c>
      <c r="P17" s="74">
        <f>SUM(P9:P16)</f>
        <v>479</v>
      </c>
      <c r="Q17" s="73">
        <f t="shared" si="5"/>
        <v>3089</v>
      </c>
      <c r="R17" s="73">
        <f t="shared" si="6"/>
        <v>5535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>
        <v>1</v>
      </c>
      <c r="M18" s="62"/>
      <c r="N18" s="73">
        <f t="shared" si="4"/>
        <v>2</v>
      </c>
      <c r="O18" s="62"/>
      <c r="P18" s="62"/>
      <c r="Q18" s="73">
        <f t="shared" si="5"/>
        <v>2</v>
      </c>
      <c r="R18" s="73">
        <f t="shared" si="6"/>
        <v>46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>
        <v>36</v>
      </c>
      <c r="G24" s="73">
        <f t="shared" si="2"/>
        <v>0</v>
      </c>
      <c r="H24" s="64"/>
      <c r="I24" s="64"/>
      <c r="J24" s="73">
        <f t="shared" si="3"/>
        <v>0</v>
      </c>
      <c r="K24" s="64">
        <v>36</v>
      </c>
      <c r="L24" s="64"/>
      <c r="M24" s="64">
        <v>36</v>
      </c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96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96</v>
      </c>
      <c r="L25" s="65">
        <f t="shared" si="7"/>
        <v>0</v>
      </c>
      <c r="M25" s="65">
        <f t="shared" si="7"/>
        <v>96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3410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3410</v>
      </c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>
        <v>1714</v>
      </c>
      <c r="F37" s="188"/>
      <c r="G37" s="73">
        <f t="shared" si="2"/>
        <v>1714</v>
      </c>
      <c r="H37" s="71"/>
      <c r="I37" s="71"/>
      <c r="J37" s="73">
        <f t="shared" si="3"/>
        <v>1714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1714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1714</v>
      </c>
      <c r="F38" s="193">
        <f t="shared" si="12"/>
        <v>3410</v>
      </c>
      <c r="G38" s="73">
        <f t="shared" si="2"/>
        <v>1714</v>
      </c>
      <c r="H38" s="74">
        <f t="shared" si="12"/>
        <v>0</v>
      </c>
      <c r="I38" s="74">
        <f t="shared" si="12"/>
        <v>0</v>
      </c>
      <c r="J38" s="73">
        <f t="shared" si="3"/>
        <v>1714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1714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>
        <v>3864</v>
      </c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13018</v>
      </c>
      <c r="F40" s="436">
        <f aca="true" t="shared" si="13" ref="F40:R40">F17+F18+F19+F25+F38+F39</f>
        <v>16908</v>
      </c>
      <c r="G40" s="436">
        <f t="shared" si="13"/>
        <v>15546</v>
      </c>
      <c r="H40" s="436">
        <f t="shared" si="13"/>
        <v>0</v>
      </c>
      <c r="I40" s="436">
        <f t="shared" si="13"/>
        <v>0</v>
      </c>
      <c r="J40" s="436">
        <f t="shared" si="13"/>
        <v>15546</v>
      </c>
      <c r="K40" s="436">
        <f t="shared" si="13"/>
        <v>2937</v>
      </c>
      <c r="L40" s="436">
        <f t="shared" si="13"/>
        <v>673</v>
      </c>
      <c r="M40" s="436">
        <f t="shared" si="13"/>
        <v>1229</v>
      </c>
      <c r="N40" s="436">
        <f t="shared" si="13"/>
        <v>2381</v>
      </c>
      <c r="O40" s="436">
        <f t="shared" si="13"/>
        <v>1189</v>
      </c>
      <c r="P40" s="436">
        <f t="shared" si="13"/>
        <v>479</v>
      </c>
      <c r="Q40" s="436">
        <f t="shared" si="13"/>
        <v>3091</v>
      </c>
      <c r="R40" s="436">
        <f t="shared" si="13"/>
        <v>12455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895</v>
      </c>
      <c r="C44" s="353"/>
      <c r="D44" s="354"/>
      <c r="E44" s="354"/>
      <c r="F44" s="354"/>
      <c r="G44" s="350"/>
      <c r="H44" s="599" t="s">
        <v>861</v>
      </c>
      <c r="I44" s="600"/>
      <c r="J44" s="600"/>
      <c r="K44" s="600"/>
      <c r="L44" s="599"/>
      <c r="M44" s="600"/>
      <c r="N44" s="600"/>
      <c r="O44" s="599" t="s">
        <v>857</v>
      </c>
      <c r="P44" s="600"/>
      <c r="Q44" s="600"/>
      <c r="R44" s="60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109" sqref="C109:F10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0" t="str">
        <f>'справка №1-БАЛАНС'!E3</f>
        <v>ИНФРА ХОЛДИНГ АД</v>
      </c>
      <c r="C3" s="621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7" t="str">
        <f>'справка №1-БАЛАНС'!E5</f>
        <v>01.01.2013- 31.12.2013</v>
      </c>
      <c r="C4" s="618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18</v>
      </c>
      <c r="D11" s="118">
        <f>SUM(D12:D14)</f>
        <v>0</v>
      </c>
      <c r="E11" s="119">
        <f>SUM(E12:E14)</f>
        <v>18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>
        <v>18</v>
      </c>
      <c r="D14" s="107"/>
      <c r="E14" s="119">
        <f t="shared" si="0"/>
        <v>18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>
        <v>6</v>
      </c>
      <c r="E21" s="119">
        <f t="shared" si="0"/>
        <v>225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168</v>
      </c>
      <c r="D24" s="118">
        <f>SUM(D25:D27)</f>
        <v>168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168</v>
      </c>
      <c r="D27" s="107">
        <v>168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787</v>
      </c>
      <c r="D28" s="107">
        <v>787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18105</v>
      </c>
      <c r="D30" s="107">
        <v>18105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99</v>
      </c>
      <c r="D33" s="104">
        <f>SUM(D34:D37)</f>
        <v>99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99</v>
      </c>
      <c r="D37" s="107">
        <v>99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19159</v>
      </c>
      <c r="D43" s="103">
        <f>D24+D28+D29+D31+D30+D32+D33+D38</f>
        <v>19159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19408</v>
      </c>
      <c r="D44" s="102">
        <f>D43+D21+D19+D9</f>
        <v>19165</v>
      </c>
      <c r="E44" s="117">
        <f>E43+E21+E19+E9</f>
        <v>243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175</v>
      </c>
      <c r="D52" s="102">
        <f>SUM(D53:D55)</f>
        <v>175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>
        <v>175</v>
      </c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>
        <v>2025</v>
      </c>
      <c r="D63" s="107">
        <v>2025</v>
      </c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2200</v>
      </c>
      <c r="D66" s="102">
        <f>D52+D56+D61+D62+D63+D64</f>
        <v>2200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25423</v>
      </c>
      <c r="D85" s="103">
        <f>SUM(D86:D90)+D94</f>
        <v>25423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23895</v>
      </c>
      <c r="D86" s="107">
        <v>23895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676</v>
      </c>
      <c r="D87" s="107">
        <v>676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448</v>
      </c>
      <c r="D89" s="107">
        <v>448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370</v>
      </c>
      <c r="D90" s="102">
        <f>SUM(D91:D93)</f>
        <v>370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370</v>
      </c>
      <c r="D93" s="107">
        <v>370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34</v>
      </c>
      <c r="D94" s="107">
        <v>34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25423</v>
      </c>
      <c r="D96" s="103">
        <f>D85+D80+D75+D71+D95</f>
        <v>25423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27623</v>
      </c>
      <c r="D97" s="103">
        <f>D96+D68+D66</f>
        <v>27623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9" t="s">
        <v>895</v>
      </c>
      <c r="B109" s="619"/>
      <c r="C109" s="599" t="s">
        <v>861</v>
      </c>
      <c r="D109" s="600"/>
      <c r="E109" s="600"/>
      <c r="F109" s="60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858</v>
      </c>
      <c r="D111" s="614"/>
      <c r="E111" s="614"/>
      <c r="F111" s="614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58" header="0.31496062992125984" footer="0.16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2" t="str">
        <f>'справка №1-БАЛАНС'!E3</f>
        <v>ИНФРА ХОЛДИНГ АД</v>
      </c>
      <c r="C4" s="622"/>
      <c r="D4" s="622"/>
      <c r="E4" s="622"/>
      <c r="F4" s="622"/>
      <c r="G4" s="628" t="s">
        <v>2</v>
      </c>
      <c r="H4" s="628"/>
      <c r="I4" s="498">
        <f>'справка №1-БАЛАНС'!H3</f>
        <v>175443402</v>
      </c>
    </row>
    <row r="5" spans="1:9" ht="15">
      <c r="A5" s="499" t="s">
        <v>4</v>
      </c>
      <c r="B5" s="623" t="str">
        <f>'справка №1-БАЛАНС'!E5</f>
        <v>01.01.2013- 31.12.2013</v>
      </c>
      <c r="C5" s="623"/>
      <c r="D5" s="623"/>
      <c r="E5" s="623"/>
      <c r="F5" s="623"/>
      <c r="G5" s="626" t="s">
        <v>3</v>
      </c>
      <c r="H5" s="627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895</v>
      </c>
      <c r="B30" s="625"/>
      <c r="C30" s="625"/>
      <c r="D30" s="457" t="s">
        <v>815</v>
      </c>
      <c r="E30" s="624" t="s">
        <v>862</v>
      </c>
      <c r="F30" s="624"/>
      <c r="G30" s="624"/>
      <c r="H30" s="418" t="s">
        <v>777</v>
      </c>
      <c r="I30" s="624"/>
      <c r="J30" s="624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75" bottom="0.4724409448818898" header="0.61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09">
      <selection activeCell="A156" sqref="A156"/>
    </sheetView>
  </sheetViews>
  <sheetFormatPr defaultColWidth="10.75390625" defaultRowHeight="12.75"/>
  <cols>
    <col min="1" max="1" width="37.25390625" style="506" customWidth="1"/>
    <col min="2" max="2" width="8.125" style="516" customWidth="1"/>
    <col min="3" max="3" width="19.75390625" style="506" customWidth="1"/>
    <col min="4" max="4" width="18.125" style="506" customWidth="1"/>
    <col min="5" max="5" width="19.125" style="506" customWidth="1"/>
    <col min="6" max="6" width="20.00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9" t="str">
        <f>'справка №1-БАЛАНС'!E3</f>
        <v>ИНФРА ХОЛДИНГ АД</v>
      </c>
      <c r="C5" s="629"/>
      <c r="D5" s="629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0" t="str">
        <f>'справка №1-БАЛАНС'!E5</f>
        <v>01.01.2013- 31.12.2013</v>
      </c>
      <c r="C6" s="630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3" t="s">
        <v>866</v>
      </c>
      <c r="B12" s="36" t="s">
        <v>867</v>
      </c>
      <c r="C12" s="439">
        <v>1</v>
      </c>
      <c r="D12" s="572">
        <v>1</v>
      </c>
      <c r="E12" s="439"/>
      <c r="F12" s="441"/>
    </row>
    <row r="13" spans="1:6" ht="12.75">
      <c r="A13" s="35" t="s">
        <v>872</v>
      </c>
      <c r="B13" s="36" t="s">
        <v>868</v>
      </c>
      <c r="C13" s="439">
        <v>1</v>
      </c>
      <c r="D13" s="572">
        <v>1</v>
      </c>
      <c r="E13" s="439"/>
      <c r="F13" s="441"/>
    </row>
    <row r="14" spans="1:6" ht="12.75">
      <c r="A14" s="35" t="s">
        <v>873</v>
      </c>
      <c r="B14" s="36" t="s">
        <v>869</v>
      </c>
      <c r="C14" s="439">
        <v>5</v>
      </c>
      <c r="D14" s="572">
        <v>1</v>
      </c>
      <c r="E14" s="439"/>
      <c r="F14" s="441"/>
    </row>
    <row r="15" spans="1:6" ht="12.75">
      <c r="A15" s="35" t="s">
        <v>874</v>
      </c>
      <c r="B15" s="36" t="s">
        <v>870</v>
      </c>
      <c r="C15" s="439">
        <v>5</v>
      </c>
      <c r="D15" s="572">
        <v>1</v>
      </c>
      <c r="E15" s="439"/>
      <c r="F15" s="441"/>
    </row>
    <row r="16" spans="1:6" ht="12.75">
      <c r="A16" s="506" t="s">
        <v>875</v>
      </c>
      <c r="B16" s="575" t="s">
        <v>871</v>
      </c>
      <c r="C16" s="576">
        <v>5</v>
      </c>
      <c r="D16" s="572">
        <v>1</v>
      </c>
      <c r="E16" s="577"/>
      <c r="F16" s="578"/>
    </row>
    <row r="17" spans="1:6" ht="12.75">
      <c r="A17" s="35" t="s">
        <v>876</v>
      </c>
      <c r="B17" s="36" t="s">
        <v>883</v>
      </c>
      <c r="C17" s="439">
        <v>5</v>
      </c>
      <c r="D17" s="572">
        <v>1</v>
      </c>
      <c r="E17" s="439"/>
      <c r="F17" s="441"/>
    </row>
    <row r="18" spans="1:6" ht="12.75">
      <c r="A18" s="35" t="s">
        <v>877</v>
      </c>
      <c r="B18" s="36" t="s">
        <v>884</v>
      </c>
      <c r="C18" s="439">
        <v>5</v>
      </c>
      <c r="D18" s="572">
        <v>1</v>
      </c>
      <c r="E18" s="439"/>
      <c r="F18" s="441"/>
    </row>
    <row r="19" spans="1:6" ht="12.75">
      <c r="A19" s="35" t="s">
        <v>878</v>
      </c>
      <c r="B19" s="36" t="s">
        <v>885</v>
      </c>
      <c r="C19" s="439">
        <v>1</v>
      </c>
      <c r="D19" s="572">
        <v>1</v>
      </c>
      <c r="E19" s="439"/>
      <c r="F19" s="441"/>
    </row>
    <row r="20" spans="1:6" ht="12.75">
      <c r="A20" s="35" t="s">
        <v>879</v>
      </c>
      <c r="B20" s="36" t="s">
        <v>886</v>
      </c>
      <c r="C20" s="439"/>
      <c r="D20" s="572">
        <v>1</v>
      </c>
      <c r="E20" s="439"/>
      <c r="F20" s="441"/>
    </row>
    <row r="21" spans="1:6" ht="12.75" hidden="1">
      <c r="A21" s="35" t="s">
        <v>890</v>
      </c>
      <c r="B21" s="36" t="s">
        <v>886</v>
      </c>
      <c r="C21" s="439"/>
      <c r="D21" s="572"/>
      <c r="E21" s="439"/>
      <c r="F21" s="441"/>
    </row>
    <row r="22" spans="1:6" ht="12.75">
      <c r="A22" s="35" t="s">
        <v>880</v>
      </c>
      <c r="B22" s="36" t="s">
        <v>887</v>
      </c>
      <c r="C22" s="439">
        <v>1</v>
      </c>
      <c r="D22" s="572">
        <v>0.6</v>
      </c>
      <c r="E22" s="439"/>
      <c r="F22" s="441"/>
    </row>
    <row r="23" spans="1:6" ht="12.75">
      <c r="A23" s="33" t="s">
        <v>881</v>
      </c>
      <c r="B23" s="36" t="s">
        <v>888</v>
      </c>
      <c r="C23" s="439">
        <v>1092</v>
      </c>
      <c r="D23" s="572">
        <v>0.84</v>
      </c>
      <c r="E23" s="439"/>
      <c r="F23" s="441"/>
    </row>
    <row r="24" spans="1:6" ht="12.75">
      <c r="A24" s="35" t="s">
        <v>882</v>
      </c>
      <c r="B24" s="36" t="s">
        <v>889</v>
      </c>
      <c r="C24" s="439">
        <v>50</v>
      </c>
      <c r="D24" s="572">
        <v>0.75</v>
      </c>
      <c r="E24" s="439"/>
      <c r="F24" s="441"/>
    </row>
    <row r="25" spans="1:6" ht="12.75">
      <c r="A25" s="33" t="s">
        <v>892</v>
      </c>
      <c r="B25" s="36" t="s">
        <v>893</v>
      </c>
      <c r="C25" s="439">
        <v>1</v>
      </c>
      <c r="D25" s="572">
        <v>1</v>
      </c>
      <c r="E25" s="439"/>
      <c r="F25" s="441"/>
    </row>
    <row r="26" spans="1:6" ht="12" customHeight="1">
      <c r="A26" s="33"/>
      <c r="B26" s="36"/>
      <c r="C26" s="439"/>
      <c r="D26" s="572"/>
      <c r="E26" s="439"/>
      <c r="F26" s="441"/>
    </row>
    <row r="27" spans="1:6" ht="12.75">
      <c r="A27" s="35"/>
      <c r="B27" s="36"/>
      <c r="C27" s="439"/>
      <c r="D27" s="439"/>
      <c r="E27" s="439"/>
      <c r="F27" s="441"/>
    </row>
    <row r="28" spans="1:16" ht="11.25" customHeight="1">
      <c r="A28" s="37" t="s">
        <v>561</v>
      </c>
      <c r="B28" s="38" t="s">
        <v>828</v>
      </c>
      <c r="C28" s="427">
        <f>SUM(C12:C27)</f>
        <v>1172</v>
      </c>
      <c r="D28" s="427"/>
      <c r="E28" s="427">
        <f>SUM(E12:E27)</f>
        <v>0</v>
      </c>
      <c r="F28" s="440"/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0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0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0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0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0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0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0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0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0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0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0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0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0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0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/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1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1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1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1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1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1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1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1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1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1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1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1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1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1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2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2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2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2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2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2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2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2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2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2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2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2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2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2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1172</v>
      </c>
      <c r="D80" s="427"/>
      <c r="E80" s="427">
        <f>E79+E62+E45+E28</f>
        <v>0</v>
      </c>
      <c r="F80" s="440">
        <f>F79+F62+F45+F28</f>
        <v>0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3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3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3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3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3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3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3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3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3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3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3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3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3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3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4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4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4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4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4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4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4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4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4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4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4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4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4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4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5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5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5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5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5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5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5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5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5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5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5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5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5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5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6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6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6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6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6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6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6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6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6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6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6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6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6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6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895</v>
      </c>
      <c r="B152" s="451"/>
      <c r="C152" s="599" t="s">
        <v>861</v>
      </c>
      <c r="D152" s="600"/>
      <c r="E152" s="600"/>
      <c r="F152" s="600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31" t="s">
        <v>858</v>
      </c>
      <c r="D154" s="631"/>
      <c r="E154" s="631"/>
      <c r="F154" s="631"/>
    </row>
    <row r="155" spans="3:5" ht="12.75">
      <c r="C155" s="514"/>
      <c r="E155" s="514"/>
    </row>
    <row r="159" ht="12.75">
      <c r="B159" s="57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117:F131 C100:F114 C83:F97 C64:F78 C47:F61 C12:C15 E12:F15 C17:C27 E17:F27 D12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2014-04-28T15:21:01Z</cp:lastPrinted>
  <dcterms:created xsi:type="dcterms:W3CDTF">2000-06-29T12:02:40Z</dcterms:created>
  <dcterms:modified xsi:type="dcterms:W3CDTF">2014-04-28T15:29:30Z</dcterms:modified>
  <cp:category/>
  <cp:version/>
  <cp:contentType/>
  <cp:contentStatus/>
</cp:coreProperties>
</file>