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2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<sst xmlns="http://schemas.openxmlformats.org/spreadsheetml/2006/main" count="1069" uniqueCount="893">
  <si>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</si>
  <si>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</si>
  <si>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</si>
  <si>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</si>
  <si>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</si>
  <si>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</si>
  <si>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</si>
  <si>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</si>
  <si>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</si>
  <si>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</si>
  <si>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</si>
  <si>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</si>
  <si>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</si>
  <si>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</si>
  <si>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</si>
  <si>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</si>
  <si>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</si>
  <si>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</si>
  <si>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</si>
  <si>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</si>
  <si>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</si>
  <si>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</si>
  <si>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</si>
  <si>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</si>
  <si>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</si>
  <si>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</si>
  <si>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</si>
  <si>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</si>
  <si>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</si>
  <si>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</si>
  <si>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</si>
  <si>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</si>
  <si>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</si>
  <si>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</si>
  <si>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</si>
  <si>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</si>
  <si>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</si>
  <si>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</si>
  <si>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</si>
  <si>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</si>
  <si>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</si>
  <si>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</si>
  <si>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</si>
  <si>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</si>
  <si>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</si>
  <si>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</si>
  <si>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</si>
  <si>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</si>
  <si>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</si>
  <si>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</si>
  <si>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</si>
  <si>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</si>
  <si>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</si>
  <si>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</si>
  <si>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</si>
  <si>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</si>
  <si>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</si>
  <si>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</si>
  <si>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</si>
  <si>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</si>
  <si>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</si>
  <si>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</si>
  <si>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</si>
  <si>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</si>
  <si>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</si>
  <si>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</si>
  <si>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</si>
  <si>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</si>
  <si>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</si>
  <si>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</si>
  <si>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</si>
  <si>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</si>
  <si>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</si>
  <si>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</si>
  <si>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</si>
  <si>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</si>
  <si>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</si>
  <si>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</si>
  <si>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</si>
  <si>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</si>
  <si>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</si>
  <si>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</si>
  <si>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</si>
  <si>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</si>
  <si>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</si>
  <si>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</si>
  <si>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</si>
  <si>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</si>
  <si>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</si>
  <si>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</si>
  <si>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</si>
  <si>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</si>
  <si>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</si>
  <si>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</si>
  <si>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</si>
  <si>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</si>
  <si>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</si>
  <si>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</si>
  <si>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</si>
  <si>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</si>
  <si>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</si>
  <si>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</si>
  <si>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</si>
  <si>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</si>
  <si>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</si>
  <si>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</si>
  <si>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</si>
  <si>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</si>
  <si>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</si>
  <si>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</si>
  <si>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</si>
  <si>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</si>
  <si>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</si>
  <si>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</si>
  <si>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</si>
  <si>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</si>
  <si>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</si>
  <si>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</si>
  <si>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</si>
  <si>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</si>
  <si>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</si>
  <si>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</si>
  <si>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</si>
  <si>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</si>
  <si>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</si>
  <si>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</si>
  <si>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</si>
  <si>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</si>
  <si>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</si>
  <si>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</si>
  <si>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</si>
  <si>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</si>
  <si>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</si>
  <si>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</si>
  <si>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</si>
  <si>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</si>
  <si>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</si>
  <si>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</si>
  <si>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</si>
  <si>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</si>
  <si>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</si>
  <si>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</si>
  <si>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</si>
  <si>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</si>
  <si>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</si>
  <si>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</si>
  <si>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</si>
  <si>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</si>
  <si>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</si>
  <si>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</si>
  <si>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</si>
  <si>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</si>
  <si>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</si>
  <si>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</si>
  <si>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</si>
  <si>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</si>
  <si>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</si>
  <si>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</si>
  <si>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</si>
  <si>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</si>
  <si>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</si>
  <si>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</si>
  <si>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</si>
  <si>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</si>
  <si>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</si>
  <si>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</si>
  <si>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</si>
  <si>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</si>
  <si>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</si>
  <si>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</si>
  <si>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</si>
  <si>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</si>
  <si>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</si>
  <si>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</si>
  <si>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</si>
  <si>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</si>
  <si>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</si>
  <si>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</si>
  <si>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</si>
  <si>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</si>
  <si>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</si>
  <si>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</si>
  <si>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</si>
  <si>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</si>
  <si>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</si>
  <si>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</si>
  <si>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</si>
  <si>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</si>
  <si>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</si>
  <si>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</si>
  <si>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</si>
  <si>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</si>
  <si>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</si>
  <si>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</si>
  <si>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</si>
  <si>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</si>
  <si>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</si>
  <si>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</si>
  <si>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</si>
  <si>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</si>
  <si>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</si>
  <si>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</si>
  <si>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</si>
  <si>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</si>
  <si>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</si>
  <si>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</si>
  <si>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</si>
  <si>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</si>
  <si>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</si>
  <si>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</si>
  <si>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</si>
  <si>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</si>
  <si>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</si>
  <si>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</si>
  <si>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</si>
  <si>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</si>
  <si>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</si>
  <si>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</si>
  <si>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</si>
  <si>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</si>
  <si>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</si>
  <si>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</si>
  <si>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</si>
  <si>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</si>
  <si>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</si>
  <si>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</si>
  <si>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</si>
  <si>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</si>
  <si>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</si>
  <si>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</si>
  <si>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</si>
  <si>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</si>
  <si>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</si>
  <si>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</si>
  <si>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</si>
  <si>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</si>
  <si>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</si>
  <si>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</si>
  <si>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</si>
  <si>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</si>
  <si>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</si>
  <si>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</si>
  <si>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</si>
  <si>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</si>
  <si>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</si>
  <si>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</si>
  <si>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</si>
  <si>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</si>
  <si>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</si>
  <si>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</si>
  <si>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</si>
  <si>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</si>
  <si>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</si>
  <si>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</si>
  <si>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</si>
  <si>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</si>
  <si>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</si>
  <si>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</si>
  <si>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</si>
  <si>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</si>
  <si>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</si>
  <si>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</si>
  <si>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</si>
  <si>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</si>
  <si>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</si>
  <si>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</si>
  <si>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</si>
  <si>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</si>
  <si>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</si>
  <si>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</si>
  <si>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</si>
  <si>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</si>
  <si>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</si>
  <si>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</si>
  <si>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</si>
  <si>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</si>
  <si>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</si>
  <si>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</si>
  <si>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</si>
  <si>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</si>
  <si>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</si>
  <si>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</si>
  <si>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</si>
  <si>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</si>
  <si>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</si>
  <si>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</si>
  <si>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</si>
  <si>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</si>
  <si>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</si>
  <si>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</si>
  <si>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</si>
  <si>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</si>
  <si>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</si>
  <si>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</si>
  <si>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</si>
  <si>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</si>
  <si>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</si>
  <si>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</si>
  <si>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</si>
  <si>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</si>
  <si>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</si>
  <si>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</si>
  <si>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</si>
  <si>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</si>
  <si>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</si>
  <si>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</si>
  <si>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</si>
  <si>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</si>
  <si>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</si>
  <si>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</si>
  <si>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</si>
  <si>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</si>
  <si>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</si>
  <si>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</si>
  <si>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</si>
  <si>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</si>
  <si>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</si>
  <si>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</si>
  <si>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</si>
  <si>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</si>
  <si>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</si>
  <si>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</si>
  <si>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</si>
  <si>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</si>
  <si>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</si>
  <si>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</si>
  <si>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</si>
  <si>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</si>
  <si>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</si>
  <si>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</si>
  <si>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</si>
  <si>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</si>
  <si>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</si>
  <si>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</si>
  <si>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</si>
  <si>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</si>
  <si>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</si>
  <si>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</si>
  <si>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</si>
  <si>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</si>
  <si>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</si>
  <si>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</si>
  <si>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</si>
  <si>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</si>
  <si>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</si>
  <si>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</si>
  <si>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</si>
  <si>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</si>
  <si>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</si>
  <si>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</si>
  <si>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</si>
  <si>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</si>
  <si>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</si>
  <si>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</si>
  <si>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</si>
  <si>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</si>
  <si>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</si>
  <si>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</si>
  <si>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</si>
  <si>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</si>
  <si>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</si>
  <si>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</si>
  <si>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</si>
  <si>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</si>
  <si>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</si>
  <si>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</si>
  <si>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</si>
  <si>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</si>
  <si>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</si>
  <si>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</si>
  <si>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</si>
  <si>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</si>
  <si>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</si>
  <si>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</si>
  <si>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</si>
  <si>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</si>
  <si>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</si>
  <si>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</si>
  <si>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</si>
  <si>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</si>
  <si>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</si>
  <si>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</si>
  <si>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</si>
  <si>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</si>
  <si>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</si>
  <si>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</si>
  <si>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</si>
  <si>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</si>
  <si>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</si>
  <si>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</si>
  <si>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</si>
  <si>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</si>
  <si>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</si>
  <si>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</si>
  <si>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</si>
  <si>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</si>
  <si>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</si>
  <si>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</si>
  <si>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</si>
  <si>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</si>
  <si>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</si>
  <si>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</si>
  <si>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</si>
  <si>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</si>
  <si>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</si>
  <si>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</si>
  <si>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</si>
  <si>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</si>
  <si>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</si>
  <si>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</si>
  <si>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</si>
  <si>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</si>
  <si>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</si>
  <si>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</si>
  <si>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</si>
  <si>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</si>
  <si>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</si>
  <si>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</si>
  <si>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</si>
  <si>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</si>
  <si>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</si>
  <si>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</si>
  <si>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</si>
  <si>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</si>
  <si>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</si>
  <si>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</si>
  <si>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</si>
  <si>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</si>
  <si>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</si>
  <si>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</si>
  <si>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</si>
  <si>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</si>
  <si>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</si>
  <si>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</si>
  <si>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</si>
  <si>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</si>
  <si>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</si>
  <si>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</si>
  <si>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</si>
  <si>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</si>
  <si>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</si>
  <si>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</si>
  <si>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</si>
  <si>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</si>
  <si>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</si>
  <si>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</si>
  <si>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</si>
  <si>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</si>
  <si>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</si>
  <si>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</si>
  <si>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</si>
  <si>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</si>
  <si>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</si>
  <si>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</si>
  <si>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</si>
  <si>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</si>
  <si>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</si>
  <si>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</si>
  <si>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</si>
  <si>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</si>
  <si>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</si>
  <si>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</si>
  <si>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</si>
  <si>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</si>
  <si>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</si>
  <si>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</si>
  <si>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</si>
  <si>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</si>
  <si>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</si>
  <si>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</si>
  <si>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</si>
  <si>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</si>
  <si>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</si>
  <si>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</si>
  <si>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</si>
  <si>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</si>
  <si>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</si>
  <si>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</si>
  <si>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</si>
  <si>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</si>
  <si>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</si>
  <si>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</si>
  <si>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</si>
  <si>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</si>
  <si>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</si>
  <si>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</si>
  <si>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</si>
  <si>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</si>
  <si>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</si>
  <si>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</si>
  <si>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</si>
  <si>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</si>
  <si>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</si>
  <si>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</si>
  <si>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</si>
  <si>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</si>
  <si>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</si>
  <si>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</si>
  <si>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</si>
  <si>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</si>
  <si>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</si>
  <si>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</si>
  <si>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</si>
  <si>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</si>
  <si>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</si>
  <si>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</si>
  <si>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</si>
  <si>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</si>
  <si>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</si>
  <si>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</si>
  <si>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</si>
  <si>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</si>
  <si>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</si>
  <si>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</si>
  <si>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</si>
  <si>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</si>
  <si>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</si>
  <si>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</si>
  <si>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</si>
  <si>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</si>
  <si>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</si>
  <si>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</si>
  <si>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</si>
  <si>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</si>
  <si>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</si>
  <si>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</si>
  <si>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</si>
  <si>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</si>
  <si>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</si>
  <si>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</si>
  <si>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</si>
  <si>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</si>
  <si>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</si>
  <si>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</si>
  <si>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</si>
  <si>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</si>
  <si>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</si>
  <si>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</si>
  <si>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</si>
  <si>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</si>
  <si>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</si>
  <si>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</si>
  <si>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</si>
  <si>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</si>
  <si>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</si>
  <si>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</si>
  <si>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</si>
  <si>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</si>
  <si>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</si>
  <si>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</si>
  <si>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</si>
  <si>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</si>
  <si>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</si>
  <si>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</si>
  <si>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</si>
  <si>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</si>
  <si>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</si>
  <si>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</si>
  <si>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</si>
  <si>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</si>
  <si>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</si>
  <si>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</si>
  <si>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</si>
  <si>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</si>
  <si>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</si>
  <si>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</si>
  <si>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</si>
  <si>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</si>
  <si>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</si>
  <si>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</si>
  <si>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</si>
  <si>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</si>
  <si>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</si>
  <si>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</si>
  <si>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</si>
  <si>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</si>
  <si>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</si>
  <si>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</si>
  <si>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</si>
  <si>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</si>
  <si>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</si>
  <si>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</si>
  <si>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</si>
  <si>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</si>
  <si>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</si>
  <si>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</si>
  <si>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</si>
  <si>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</si>
  <si>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</si>
  <si>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</si>
  <si>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</si>
  <si>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</si>
  <si>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</si>
  <si>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</si>
  <si>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</si>
  <si>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</si>
  <si>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</si>
  <si>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</si>
  <si>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</si>
  <si>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</si>
  <si>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</si>
  <si>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</si>
  <si>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</si>
  <si>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</si>
  <si>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</si>
  <si>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</si>
  <si>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</si>
  <si>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</si>
  <si>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</si>
  <si>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</si>
  <si>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</si>
  <si>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</si>
  <si>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</si>
  <si>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</si>
  <si>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</si>
  <si>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</si>
  <si>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</si>
  <si>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</si>
  <si>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</si>
  <si>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</si>
  <si>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</si>
  <si>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</si>
  <si>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</si>
  <si>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</si>
  <si>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</si>
  <si>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</si>
  <si>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</si>
  <si>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</si>
  <si>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</si>
  <si>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</si>
  <si>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</si>
  <si>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</si>
  <si>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</si>
  <si>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</si>
  <si>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</si>
  <si>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</si>
  <si>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</si>
  <si>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</si>
  <si>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</si>
  <si>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</si>
  <si>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</si>
  <si>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</si>
  <si>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</si>
  <si>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</si>
  <si>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</si>
  <si>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</si>
  <si>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</si>
  <si>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</si>
  <si>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</si>
  <si>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</si>
  <si>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</si>
  <si>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</si>
  <si>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</si>
  <si>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</si>
  <si>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</si>
  <si>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</si>
  <si>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</si>
  <si>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</si>
  <si>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</si>
  <si>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</si>
  <si>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</si>
  <si>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</si>
  <si>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</si>
  <si>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</si>
  <si>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</si>
  <si>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</si>
  <si>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</si>
  <si>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</si>
  <si>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</si>
  <si>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</si>
  <si>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</si>
  <si>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</si>
  <si>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</si>
  <si>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</si>
  <si>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</si>
  <si>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</si>
  <si>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</si>
  <si>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</si>
  <si>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</si>
  <si>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</si>
  <si>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</si>
  <si>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</si>
  <si>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</si>
  <si>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</si>
  <si>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</si>
  <si>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</si>
  <si>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</si>
  <si>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</si>
  <si>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</si>
  <si>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</si>
  <si>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</si>
  <si>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</si>
  <si>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</si>
  <si>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</si>
  <si>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</si>
  <si>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</si>
  <si>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</si>
  <si>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</si>
  <si>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</si>
  <si>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</si>
  <si>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</si>
  <si>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</si>
  <si>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</si>
  <si>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</si>
  <si>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</si>
  <si>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</si>
  <si>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</si>
  <si>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</si>
  <si>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</si>
  <si>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</si>
  <si>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</si>
  <si>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</si>
  <si>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</si>
  <si>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</si>
  <si>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</si>
  <si>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</si>
  <si>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</si>
  <si>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</si>
  <si>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</si>
  <si>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</si>
  <si>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</si>
  <si>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</si>
  <si>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</si>
  <si>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</si>
  <si>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</si>
  <si>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</si>
  <si>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</si>
  <si>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</si>
  <si>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</si>
  <si>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</si>
  <si>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</si>
  <si>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</si>
  <si>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</si>
  <si>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</si>
  <si>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</si>
  <si>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</si>
  <si>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</si>
  <si>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</si>
  <si>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</si>
  <si>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</si>
  <si>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</si>
  <si>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</si>
  <si>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</si>
  <si>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</si>
  <si>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</si>
  <si>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</si>
  <si>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</si>
  <si>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</si>
  <si>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</si>
  <si>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</si>
  <si>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</si>
  <si>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</si>
  <si>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</si>
  <si>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</si>
  <si>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</si>
  <si>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</si>
  <si>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</si>
  <si>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</si>
  <si>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</si>
  <si>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</si>
  <si>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</si>
  <si>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</si>
  <si>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</si>
  <si>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</si>
  <si>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</si>
  <si>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</si>
  <si>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</si>
  <si>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</si>
  <si>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</si>
  <si>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</si>
  <si>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</si>
  <si>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</si>
  <si>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</si>
  <si>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</si>
  <si>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</si>
  <si>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</si>
  <si>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</si>
  <si>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</si>
  <si>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</si>
  <si>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</si>
  <si>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</si>
  <si>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</si>
  <si>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</si>
  <si>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</si>
  <si>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</si>
  <si>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</si>
  <si>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</si>
  <si>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</si>
  <si>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</si>
  <si>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</si>
  <si>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</si>
  <si>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</si>
  <si>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</si>
  <si>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</si>
  <si>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</si>
  <si>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</si>
  <si>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</si>
  <si>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</si>
  <si>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</si>
  <si>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</si>
  <si>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</si>
  <si>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</si>
  <si>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</si>
  <si>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</si>
  <si>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</si>
  <si>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</si>
  <si>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</si>
  <si>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</si>
  <si>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</si>
  <si>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</si>
  <si>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</si>
  <si>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</si>
  <si>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</si>
  <si>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</si>
  <si>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</si>
  <si>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</si>
  <si>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</si>
  <si>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</si>
  <si>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</si>
  <si>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</si>
  <si>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</si>
  <si>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</si>
  <si>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</si>
  <si>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</si>
  <si>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</si>
  <si>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</si>
  <si>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</si>
  <si>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</si>
  <si>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</si>
  <si>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</si>
  <si>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</si>
  <si>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</si>
  <si>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</si>
  <si>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</si>
  <si>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</si>
  <si>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</si>
  <si>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</si>
  <si>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</si>
  <si>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</si>
  <si>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</si>
  <si>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</si>
  <si>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</si>
  <si>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</si>
  <si>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</si>
  <si>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</si>
  <si>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</si>
  <si>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</si>
  <si>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</si>
  <si>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</si>
  <si>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</si>
  <si>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</si>
  <si>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</si>
  <si>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</si>
  <si>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</si>
  <si>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</si>
  <si>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</si>
  <si>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</si>
  <si>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</si>
  <si>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</si>
  <si>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</si>
  <si>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</si>
  <si>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</si>
  <si>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</si>
  <si>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"ЕНЕМОНА"АД, КОЗЛОДУЙ</t>
  </si>
  <si>
    <t xml:space="preserve"> НЕКОНСОЛИДИРАН</t>
  </si>
  <si>
    <t>,020955078</t>
  </si>
  <si>
    <t>1199-1</t>
  </si>
  <si>
    <t>1. Агро Инвест Инженеринг</t>
  </si>
  <si>
    <t>2. Енемона Ютилитис ЕАД</t>
  </si>
  <si>
    <t>3. ФЕЕИ АДСИЦ</t>
  </si>
  <si>
    <t>4. Пирин Пауър АД</t>
  </si>
  <si>
    <t>1. Тара Трейд Консулт АД</t>
  </si>
  <si>
    <t>2. Ремонт Строй АД</t>
  </si>
  <si>
    <t>3. Монтаж Комплект АД</t>
  </si>
  <si>
    <t>4. Енемона Старт</t>
  </si>
  <si>
    <t>5. Енида Инженеринг АД</t>
  </si>
  <si>
    <t>01.01.2008-30.06.2008 година</t>
  </si>
  <si>
    <t>5. Ресурс БГ ООД</t>
  </si>
  <si>
    <t>6. Ботуня Енерджи АД</t>
  </si>
  <si>
    <t>7. ФИНИ АДСИЦ</t>
  </si>
  <si>
    <t>8. Хемусгаз АД</t>
  </si>
  <si>
    <t>9. Еско инженеринг АД</t>
  </si>
  <si>
    <t>10. Солар Енерджи ООД</t>
  </si>
  <si>
    <t>11. НЕО АГРО ТЕХ АД</t>
  </si>
  <si>
    <t>6.Алфа Енемона ООД</t>
  </si>
  <si>
    <t>7. СОФ ГЕО ЛИНТ 2006 ООД</t>
  </si>
  <si>
    <t>12. ТФЕЦ Никопол ЕАД</t>
  </si>
  <si>
    <t>13. Енемона-Гълъбово АД</t>
  </si>
  <si>
    <t>Дата на съставяне: 22.07.2008 г.</t>
  </si>
  <si>
    <t>22.07.2008 г.</t>
  </si>
  <si>
    <t xml:space="preserve">Дата на съставяне:      22.07.2008 г.                              </t>
  </si>
  <si>
    <t xml:space="preserve">Дата  на съставяне:       22.07.2008 г.                                                                                                            </t>
  </si>
  <si>
    <t xml:space="preserve">Дата на съставяне:      22.07.2008 г.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</si>
</sst>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0" fontId="5" fillId="0" borderId="0" xfId="26" applyFont="1" applyAlignment="1">
      <alignment horizontal="left"/>
      <protection/>
    </xf>
    <xf numFmtId="1" fontId="9" fillId="0" borderId="0" xfId="27" applyNumberFormat="1" applyFont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3" applyFont="1" applyAlignment="1" applyProtection="1" quotePrefix="1">
      <alignment vertical="center" wrapText="1"/>
      <protection locked="0"/>
    </xf>
    <xf numFmtId="49" fontId="11" fillId="0" borderId="0" xfId="23" applyNumberFormat="1" applyFont="1" applyAlignment="1" applyProtection="1" quotePrefix="1">
      <alignment vertical="center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B58">
      <selection activeCell="G71" sqref="G7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2" t="s">
        <v>863</v>
      </c>
      <c r="F3" s="217" t="s">
        <v>2</v>
      </c>
      <c r="G3" s="172"/>
      <c r="H3" s="461" t="s">
        <v>865</v>
      </c>
    </row>
    <row r="4" spans="1:8" ht="15">
      <c r="A4" s="585" t="s">
        <v>3</v>
      </c>
      <c r="B4" s="580"/>
      <c r="C4" s="580"/>
      <c r="D4" s="580"/>
      <c r="E4" s="504" t="s">
        <v>864</v>
      </c>
      <c r="F4" s="587" t="s">
        <v>4</v>
      </c>
      <c r="G4" s="588"/>
      <c r="H4" s="461" t="s">
        <v>866</v>
      </c>
    </row>
    <row r="5" spans="1:8" ht="15">
      <c r="A5" s="585" t="s">
        <v>5</v>
      </c>
      <c r="B5" s="586"/>
      <c r="C5" s="586"/>
      <c r="D5" s="586"/>
      <c r="E5" s="505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1299</v>
      </c>
      <c r="D11" s="151">
        <v>1350</v>
      </c>
      <c r="E11" s="237" t="s">
        <v>22</v>
      </c>
      <c r="F11" s="242" t="s">
        <v>23</v>
      </c>
      <c r="G11" s="152">
        <v>11934</v>
      </c>
      <c r="H11" s="152">
        <v>11934</v>
      </c>
    </row>
    <row r="12" spans="1:8" ht="15">
      <c r="A12" s="235" t="s">
        <v>24</v>
      </c>
      <c r="B12" s="241" t="s">
        <v>25</v>
      </c>
      <c r="C12" s="151">
        <v>7586</v>
      </c>
      <c r="D12" s="151">
        <v>7744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2740</v>
      </c>
      <c r="D13" s="151">
        <v>3081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4174</v>
      </c>
      <c r="D15" s="151">
        <v>2944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378</v>
      </c>
      <c r="D16" s="151">
        <v>394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2488</v>
      </c>
      <c r="D17" s="151">
        <v>1208</v>
      </c>
      <c r="E17" s="243" t="s">
        <v>46</v>
      </c>
      <c r="F17" s="245" t="s">
        <v>47</v>
      </c>
      <c r="G17" s="154">
        <f>G11+G14+G15+G16</f>
        <v>11934</v>
      </c>
      <c r="H17" s="154">
        <f>H11+H14+H15+H16</f>
        <v>11934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1694</v>
      </c>
      <c r="D18" s="151">
        <v>1331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20359</v>
      </c>
      <c r="D19" s="155">
        <f>SUM(D11:D18)</f>
        <v>18052</v>
      </c>
      <c r="E19" s="237" t="s">
        <v>53</v>
      </c>
      <c r="F19" s="242" t="s">
        <v>54</v>
      </c>
      <c r="G19" s="152">
        <v>31600</v>
      </c>
      <c r="H19" s="152">
        <v>31600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5650</v>
      </c>
      <c r="H20" s="158">
        <v>5650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10177</v>
      </c>
      <c r="H21" s="156">
        <f>SUM(H22:H24)</f>
        <v>2306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8685</v>
      </c>
      <c r="H22" s="152">
        <v>814</v>
      </c>
    </row>
    <row r="23" spans="1:13" ht="15">
      <c r="A23" s="235" t="s">
        <v>66</v>
      </c>
      <c r="B23" s="241" t="s">
        <v>67</v>
      </c>
      <c r="C23" s="151">
        <v>818</v>
      </c>
      <c r="D23" s="151">
        <v>848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166</v>
      </c>
      <c r="D24" s="151">
        <v>170</v>
      </c>
      <c r="E24" s="237" t="s">
        <v>72</v>
      </c>
      <c r="F24" s="242" t="s">
        <v>73</v>
      </c>
      <c r="G24" s="152">
        <v>1492</v>
      </c>
      <c r="H24" s="152">
        <v>1492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47427</v>
      </c>
      <c r="H25" s="154">
        <f>H19+H20+H21</f>
        <v>39556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984</v>
      </c>
      <c r="D27" s="155">
        <f>SUM(D23:D26)</f>
        <v>1018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3794</v>
      </c>
      <c r="H31" s="152">
        <v>7871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3794</v>
      </c>
      <c r="H33" s="154">
        <f>H27+H31+H32</f>
        <v>7871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11198</v>
      </c>
      <c r="D34" s="155">
        <f>SUM(D35:D38)</f>
        <v>6784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11180</v>
      </c>
      <c r="D35" s="151">
        <v>6766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63155</v>
      </c>
      <c r="H36" s="154">
        <f>H25+H17+H33</f>
        <v>59361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18</v>
      </c>
      <c r="D38" s="151">
        <v>18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3221</v>
      </c>
      <c r="H43" s="152">
        <v>50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403</v>
      </c>
      <c r="H44" s="152">
        <v>587</v>
      </c>
    </row>
    <row r="45" spans="1:15" ht="15">
      <c r="A45" s="235" t="s">
        <v>136</v>
      </c>
      <c r="B45" s="249" t="s">
        <v>137</v>
      </c>
      <c r="C45" s="155">
        <f>C34+C39+C44</f>
        <v>11198</v>
      </c>
      <c r="D45" s="155">
        <f>D34+D39+D44</f>
        <v>6784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660</v>
      </c>
      <c r="D47" s="151">
        <v>735</v>
      </c>
      <c r="E47" s="251" t="s">
        <v>145</v>
      </c>
      <c r="F47" s="242" t="s">
        <v>146</v>
      </c>
      <c r="G47" s="152">
        <v>12243</v>
      </c>
      <c r="H47" s="152">
        <v>12743</v>
      </c>
      <c r="M47" s="157"/>
    </row>
    <row r="48" spans="1:8" ht="15">
      <c r="A48" s="235" t="s">
        <v>147</v>
      </c>
      <c r="B48" s="244" t="s">
        <v>148</v>
      </c>
      <c r="C48" s="151">
        <v>2268</v>
      </c>
      <c r="D48" s="151">
        <v>740</v>
      </c>
      <c r="E48" s="237" t="s">
        <v>149</v>
      </c>
      <c r="F48" s="242" t="s">
        <v>150</v>
      </c>
      <c r="G48" s="152">
        <v>1161</v>
      </c>
      <c r="H48" s="152">
        <v>904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17028</v>
      </c>
      <c r="H49" s="154">
        <f>SUM(H43:H48)</f>
        <v>14284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1541</v>
      </c>
      <c r="D50" s="151">
        <v>1469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4469</v>
      </c>
      <c r="D51" s="155">
        <f>SUM(D47:D50)</f>
        <v>2944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37</v>
      </c>
      <c r="H54" s="152">
        <v>37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37010</v>
      </c>
      <c r="D55" s="155">
        <f>D19+D20+D21+D27+D32+D45+D51+D53+D54</f>
        <v>28798</v>
      </c>
      <c r="E55" s="237" t="s">
        <v>172</v>
      </c>
      <c r="F55" s="261" t="s">
        <v>173</v>
      </c>
      <c r="G55" s="154">
        <f>G49+G51+G52+G53+G54</f>
        <v>17065</v>
      </c>
      <c r="H55" s="154">
        <f>H49+H51+H52+H53+H54</f>
        <v>14321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12704</v>
      </c>
      <c r="D58" s="151">
        <v>9732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20494</v>
      </c>
      <c r="H59" s="152">
        <v>6521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2072</v>
      </c>
      <c r="H60" s="152">
        <v>1013</v>
      </c>
    </row>
    <row r="61" spans="1:18" ht="15">
      <c r="A61" s="235" t="s">
        <v>187</v>
      </c>
      <c r="B61" s="244" t="s">
        <v>188</v>
      </c>
      <c r="C61" s="151">
        <v>11849</v>
      </c>
      <c r="D61" s="151">
        <v>11015</v>
      </c>
      <c r="E61" s="243" t="s">
        <v>189</v>
      </c>
      <c r="F61" s="272" t="s">
        <v>190</v>
      </c>
      <c r="G61" s="154">
        <f>SUM(G62:G68)</f>
        <v>12472</v>
      </c>
      <c r="H61" s="154">
        <f>SUM(H62:H68)</f>
        <v>20260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5953</v>
      </c>
      <c r="H62" s="152">
        <v>7837</v>
      </c>
    </row>
    <row r="63" spans="1:13" ht="15">
      <c r="A63" s="235" t="s">
        <v>195</v>
      </c>
      <c r="B63" s="241" t="s">
        <v>196</v>
      </c>
      <c r="C63" s="151">
        <v>107</v>
      </c>
      <c r="D63" s="151">
        <v>164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24660</v>
      </c>
      <c r="D64" s="155">
        <f>SUM(D58:D63)</f>
        <v>20911</v>
      </c>
      <c r="E64" s="237" t="s">
        <v>200</v>
      </c>
      <c r="F64" s="242" t="s">
        <v>201</v>
      </c>
      <c r="G64" s="152">
        <v>2876</v>
      </c>
      <c r="H64" s="152">
        <v>4807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2509</v>
      </c>
      <c r="H65" s="152">
        <v>5687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446</v>
      </c>
      <c r="H66" s="152">
        <v>638</v>
      </c>
    </row>
    <row r="67" spans="1:8" ht="15">
      <c r="A67" s="235" t="s">
        <v>207</v>
      </c>
      <c r="B67" s="241" t="s">
        <v>208</v>
      </c>
      <c r="C67" s="151">
        <v>5547</v>
      </c>
      <c r="D67" s="151">
        <v>2214</v>
      </c>
      <c r="E67" s="237" t="s">
        <v>209</v>
      </c>
      <c r="F67" s="242" t="s">
        <v>210</v>
      </c>
      <c r="G67" s="152">
        <v>194</v>
      </c>
      <c r="H67" s="152">
        <v>212</v>
      </c>
    </row>
    <row r="68" spans="1:8" ht="15">
      <c r="A68" s="235" t="s">
        <v>211</v>
      </c>
      <c r="B68" s="241" t="s">
        <v>212</v>
      </c>
      <c r="C68" s="151">
        <v>22953</v>
      </c>
      <c r="D68" s="151">
        <v>11604</v>
      </c>
      <c r="E68" s="237" t="s">
        <v>213</v>
      </c>
      <c r="F68" s="242" t="s">
        <v>214</v>
      </c>
      <c r="G68" s="152">
        <v>494</v>
      </c>
      <c r="H68" s="152">
        <v>1079</v>
      </c>
    </row>
    <row r="69" spans="1:8" ht="15">
      <c r="A69" s="235" t="s">
        <v>215</v>
      </c>
      <c r="B69" s="241" t="s">
        <v>216</v>
      </c>
      <c r="C69" s="151">
        <v>7757</v>
      </c>
      <c r="D69" s="151">
        <v>2860</v>
      </c>
      <c r="E69" s="251" t="s">
        <v>78</v>
      </c>
      <c r="F69" s="242" t="s">
        <v>217</v>
      </c>
      <c r="G69" s="152">
        <v>222</v>
      </c>
      <c r="H69" s="152">
        <v>1080</v>
      </c>
    </row>
    <row r="70" spans="1:8" ht="15">
      <c r="A70" s="235" t="s">
        <v>218</v>
      </c>
      <c r="B70" s="241" t="s">
        <v>219</v>
      </c>
      <c r="C70" s="151">
        <v>3824</v>
      </c>
      <c r="D70" s="151">
        <v>674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</v>
      </c>
      <c r="D71" s="151">
        <v>10</v>
      </c>
      <c r="E71" s="253" t="s">
        <v>46</v>
      </c>
      <c r="F71" s="273" t="s">
        <v>224</v>
      </c>
      <c r="G71" s="161">
        <f>G59+G60+G61+G69+G70</f>
        <v>35260</v>
      </c>
      <c r="H71" s="161">
        <f>H59+H60+H61+H69+H70</f>
        <v>28874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66</v>
      </c>
      <c r="D72" s="151">
        <v>97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46</v>
      </c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4614</v>
      </c>
      <c r="D74" s="151">
        <v>5513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44809</v>
      </c>
      <c r="D75" s="155">
        <f>SUM(D67:D74)</f>
        <v>22972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35260</v>
      </c>
      <c r="H79" s="162">
        <f>H71+H74+H75+H76</f>
        <v>28874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3309</v>
      </c>
      <c r="D87" s="151">
        <v>4423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5692</v>
      </c>
      <c r="D88" s="151">
        <v>25452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9001</v>
      </c>
      <c r="D91" s="155">
        <f>SUM(D87:D90)</f>
        <v>29875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78470</v>
      </c>
      <c r="D93" s="155">
        <f>D64+D75+D84+D91+D92</f>
        <v>73758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115480</v>
      </c>
      <c r="D94" s="164">
        <f>D93+D55</f>
        <v>102556</v>
      </c>
      <c r="E94" s="449" t="s">
        <v>270</v>
      </c>
      <c r="F94" s="289" t="s">
        <v>271</v>
      </c>
      <c r="G94" s="165">
        <f>G36+G39+G55+G79</f>
        <v>115480</v>
      </c>
      <c r="H94" s="165">
        <f>H36+H39+H55+H79</f>
        <v>102556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6">
        <f>+C94-G94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888</v>
      </c>
      <c r="B98" s="432"/>
      <c r="C98" s="589" t="s">
        <v>273</v>
      </c>
      <c r="D98" s="589"/>
      <c r="E98" s="58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9" t="s">
        <v>855</v>
      </c>
      <c r="D100" s="590"/>
      <c r="E100" s="590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G11" sqref="G1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3" t="str">
        <f>'справка №1-БАЛАНС'!E3</f>
        <v>"ЕНЕМОНА"АД, КОЗЛОДУЙ</v>
      </c>
      <c r="C2" s="583"/>
      <c r="D2" s="583"/>
      <c r="E2" s="583"/>
      <c r="F2" s="591" t="s">
        <v>2</v>
      </c>
      <c r="G2" s="591"/>
      <c r="H2" s="526" t="str">
        <f>'справка №1-БАЛАНС'!H3</f>
        <v>,020955078</v>
      </c>
    </row>
    <row r="3" spans="1:8" ht="15">
      <c r="A3" s="467" t="s">
        <v>275</v>
      </c>
      <c r="B3" s="583" t="str">
        <f>'справка №1-БАЛАНС'!E4</f>
        <v> НЕКОНСОЛИДИРАН</v>
      </c>
      <c r="C3" s="583"/>
      <c r="D3" s="583"/>
      <c r="E3" s="583"/>
      <c r="F3" s="546" t="s">
        <v>4</v>
      </c>
      <c r="G3" s="527"/>
      <c r="H3" s="527" t="str">
        <f>'справка №1-БАЛАНС'!H4</f>
        <v>1199-1</v>
      </c>
    </row>
    <row r="4" spans="1:8" ht="17.25" customHeight="1">
      <c r="A4" s="467" t="s">
        <v>5</v>
      </c>
      <c r="B4" s="584" t="str">
        <f>'справка №1-БАЛАНС'!E5</f>
        <v>01.01.2008-30.06.2008 година</v>
      </c>
      <c r="C4" s="584"/>
      <c r="D4" s="584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6520</v>
      </c>
      <c r="D9" s="46">
        <v>5598</v>
      </c>
      <c r="E9" s="298" t="s">
        <v>285</v>
      </c>
      <c r="F9" s="549" t="s">
        <v>286</v>
      </c>
      <c r="G9" s="550">
        <v>31959</v>
      </c>
      <c r="H9" s="550">
        <v>28098</v>
      </c>
    </row>
    <row r="10" spans="1:8" ht="12">
      <c r="A10" s="298" t="s">
        <v>287</v>
      </c>
      <c r="B10" s="299" t="s">
        <v>288</v>
      </c>
      <c r="C10" s="46">
        <v>13737</v>
      </c>
      <c r="D10" s="46">
        <v>14466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849</v>
      </c>
      <c r="D11" s="46">
        <v>1013</v>
      </c>
      <c r="E11" s="300" t="s">
        <v>293</v>
      </c>
      <c r="F11" s="549" t="s">
        <v>294</v>
      </c>
      <c r="G11" s="550">
        <v>297</v>
      </c>
      <c r="H11" s="550"/>
    </row>
    <row r="12" spans="1:8" ht="12">
      <c r="A12" s="298" t="s">
        <v>295</v>
      </c>
      <c r="B12" s="299" t="s">
        <v>296</v>
      </c>
      <c r="C12" s="46">
        <v>4188</v>
      </c>
      <c r="D12" s="46">
        <v>2762</v>
      </c>
      <c r="E12" s="300" t="s">
        <v>78</v>
      </c>
      <c r="F12" s="549" t="s">
        <v>297</v>
      </c>
      <c r="G12" s="550">
        <v>2139</v>
      </c>
      <c r="H12" s="550">
        <v>2817</v>
      </c>
    </row>
    <row r="13" spans="1:18" ht="12">
      <c r="A13" s="298" t="s">
        <v>298</v>
      </c>
      <c r="B13" s="299" t="s">
        <v>299</v>
      </c>
      <c r="C13" s="46">
        <v>879</v>
      </c>
      <c r="D13" s="46">
        <v>683</v>
      </c>
      <c r="E13" s="301" t="s">
        <v>51</v>
      </c>
      <c r="F13" s="551" t="s">
        <v>300</v>
      </c>
      <c r="G13" s="548">
        <f>SUM(G9:G12)</f>
        <v>34395</v>
      </c>
      <c r="H13" s="548">
        <f>SUM(H9:H12)</f>
        <v>30915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1199</v>
      </c>
      <c r="D14" s="46">
        <v>2375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-834</v>
      </c>
      <c r="D15" s="47">
        <v>-2177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2094</v>
      </c>
      <c r="D16" s="47">
        <v>962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200</v>
      </c>
      <c r="D18" s="48">
        <v>303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28632</v>
      </c>
      <c r="D19" s="49">
        <f>SUM(D9:D15)+D16</f>
        <v>25682</v>
      </c>
      <c r="E19" s="304" t="s">
        <v>317</v>
      </c>
      <c r="F19" s="552" t="s">
        <v>318</v>
      </c>
      <c r="G19" s="550">
        <v>385</v>
      </c>
      <c r="H19" s="550">
        <v>102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126</v>
      </c>
    </row>
    <row r="22" spans="1:8" ht="24">
      <c r="A22" s="304" t="s">
        <v>324</v>
      </c>
      <c r="B22" s="305" t="s">
        <v>325</v>
      </c>
      <c r="C22" s="46">
        <v>1319</v>
      </c>
      <c r="D22" s="46">
        <v>990</v>
      </c>
      <c r="E22" s="304" t="s">
        <v>326</v>
      </c>
      <c r="F22" s="552" t="s">
        <v>327</v>
      </c>
      <c r="G22" s="550">
        <v>309</v>
      </c>
      <c r="H22" s="550">
        <v>7</v>
      </c>
    </row>
    <row r="23" spans="1:8" ht="24">
      <c r="A23" s="298" t="s">
        <v>328</v>
      </c>
      <c r="B23" s="305" t="s">
        <v>329</v>
      </c>
      <c r="C23" s="46">
        <v>470</v>
      </c>
      <c r="D23" s="46">
        <v>48</v>
      </c>
      <c r="E23" s="298" t="s">
        <v>330</v>
      </c>
      <c r="F23" s="552" t="s">
        <v>331</v>
      </c>
      <c r="G23" s="550">
        <v>91</v>
      </c>
      <c r="H23" s="550">
        <v>330</v>
      </c>
    </row>
    <row r="24" spans="1:18" ht="12">
      <c r="A24" s="298" t="s">
        <v>332</v>
      </c>
      <c r="B24" s="305" t="s">
        <v>333</v>
      </c>
      <c r="C24" s="46">
        <v>107</v>
      </c>
      <c r="D24" s="46">
        <v>7</v>
      </c>
      <c r="E24" s="301" t="s">
        <v>103</v>
      </c>
      <c r="F24" s="554" t="s">
        <v>334</v>
      </c>
      <c r="G24" s="548">
        <f>SUM(G19:G23)</f>
        <v>785</v>
      </c>
      <c r="H24" s="548">
        <f>SUM(H19:H23)</f>
        <v>565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437</v>
      </c>
      <c r="D25" s="46">
        <v>1556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2333</v>
      </c>
      <c r="D26" s="49">
        <f>SUM(D22:D25)</f>
        <v>2601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30965</v>
      </c>
      <c r="D28" s="50">
        <f>D26+D19</f>
        <v>28283</v>
      </c>
      <c r="E28" s="127" t="s">
        <v>339</v>
      </c>
      <c r="F28" s="554" t="s">
        <v>340</v>
      </c>
      <c r="G28" s="548">
        <f>G13+G15+G24</f>
        <v>35180</v>
      </c>
      <c r="H28" s="548">
        <f>H13+H15+H24</f>
        <v>31480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4215</v>
      </c>
      <c r="D30" s="50">
        <f>IF((H28-D28)&gt;0,H28-D28,0)</f>
        <v>3197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>
        <v>1</v>
      </c>
      <c r="H32" s="550">
        <v>4</v>
      </c>
    </row>
    <row r="33" spans="1:18" ht="12">
      <c r="A33" s="128" t="s">
        <v>351</v>
      </c>
      <c r="B33" s="306" t="s">
        <v>352</v>
      </c>
      <c r="C33" s="49">
        <f>C28+C31+C32</f>
        <v>30965</v>
      </c>
      <c r="D33" s="49">
        <f>D28+D31+D32</f>
        <v>28283</v>
      </c>
      <c r="E33" s="127" t="s">
        <v>353</v>
      </c>
      <c r="F33" s="554" t="s">
        <v>354</v>
      </c>
      <c r="G33" s="53">
        <f>G32+G31+G28</f>
        <v>35181</v>
      </c>
      <c r="H33" s="53">
        <f>H32+H31+H28</f>
        <v>31484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4216</v>
      </c>
      <c r="D34" s="50">
        <f>IF((H33-D33)&gt;0,H33-D33,0)</f>
        <v>3201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422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422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3794</v>
      </c>
      <c r="D39" s="460">
        <f>+IF((H33-D33-D35)&gt;0,H33-D33-D35,0)</f>
        <v>3201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3794</v>
      </c>
      <c r="D41" s="52">
        <f>IF(H39=0,IF(D39-D40&gt;0,D39-D40+H40,0),IF(H39-H40&lt;0,H40-H39+D39,0))</f>
        <v>3201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35181</v>
      </c>
      <c r="D42" s="53">
        <f>D33+D35+D39</f>
        <v>31484</v>
      </c>
      <c r="E42" s="128" t="s">
        <v>380</v>
      </c>
      <c r="F42" s="129" t="s">
        <v>381</v>
      </c>
      <c r="G42" s="53">
        <f>G39+G33</f>
        <v>35181</v>
      </c>
      <c r="H42" s="53">
        <f>H39+H33</f>
        <v>31484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861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7" t="s">
        <v>889</v>
      </c>
      <c r="C48" s="427" t="s">
        <v>382</v>
      </c>
      <c r="D48" s="581"/>
      <c r="E48" s="581"/>
      <c r="F48" s="581"/>
      <c r="G48" s="581"/>
      <c r="H48" s="58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2"/>
      <c r="E50" s="582"/>
      <c r="F50" s="582"/>
      <c r="G50" s="582"/>
      <c r="H50" s="58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1">
      <selection activeCell="D41" sqref="D4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"ЕНЕМОНА"АД, КОЗЛОДУЙ</v>
      </c>
      <c r="C4" s="541" t="s">
        <v>2</v>
      </c>
      <c r="D4" s="541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2" t="s">
        <v>4</v>
      </c>
      <c r="D5" s="541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01.01.2008-30.06.2008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26667</v>
      </c>
      <c r="D10" s="54">
        <v>24197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-28069</v>
      </c>
      <c r="D11" s="54">
        <v>-24709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-4956</v>
      </c>
      <c r="D13" s="54">
        <v>-3161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-722</v>
      </c>
      <c r="D14" s="54">
        <v>-303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-767</v>
      </c>
      <c r="D15" s="54">
        <v>-688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385</v>
      </c>
      <c r="D16" s="54">
        <v>32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-15</v>
      </c>
      <c r="D17" s="54">
        <v>-8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251</v>
      </c>
      <c r="D18" s="54">
        <v>-10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-749</v>
      </c>
      <c r="D19" s="54">
        <v>340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-7975</v>
      </c>
      <c r="D20" s="55">
        <f>SUM(D10:D19)</f>
        <v>-4310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-4115</v>
      </c>
      <c r="D22" s="54">
        <v>-266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17659</v>
      </c>
      <c r="D24" s="54">
        <v>345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-6732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-700</v>
      </c>
      <c r="D27" s="54">
        <v>-385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>
        <v>128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-3554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2558</v>
      </c>
      <c r="D32" s="55">
        <f>SUM(D22:D31)</f>
        <v>-178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2713</v>
      </c>
      <c r="D36" s="54">
        <v>9224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-15316</v>
      </c>
      <c r="D37" s="54">
        <v>-535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-1562</v>
      </c>
      <c r="D39" s="54">
        <v>-982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-1292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-15457</v>
      </c>
      <c r="D42" s="55">
        <f>SUM(D34:D41)</f>
        <v>7707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-20874</v>
      </c>
      <c r="D43" s="55">
        <f>D42+D32+D20</f>
        <v>3219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29875</v>
      </c>
      <c r="D44" s="132">
        <v>2789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9001</v>
      </c>
      <c r="D45" s="55">
        <f>D44+D43</f>
        <v>6008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9001</v>
      </c>
      <c r="D46" s="56">
        <v>6008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F29" sqref="F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"ЕНЕМОНА"АД, КОЗЛОДУЙ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,020955078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 НЕКОНСОЛИДИРАН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01.01.2008-30.06.2008 година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11934</v>
      </c>
      <c r="D11" s="58">
        <f>'справка №1-БАЛАНС'!H19</f>
        <v>31600</v>
      </c>
      <c r="E11" s="58">
        <f>'справка №1-БАЛАНС'!H20</f>
        <v>5650</v>
      </c>
      <c r="F11" s="58">
        <f>'справка №1-БАЛАНС'!H22</f>
        <v>814</v>
      </c>
      <c r="G11" s="58">
        <f>'справка №1-БАЛАНС'!H23</f>
        <v>0</v>
      </c>
      <c r="H11" s="60">
        <v>1492</v>
      </c>
      <c r="I11" s="58">
        <f>'справка №1-БАЛАНС'!H28+'справка №1-БАЛАНС'!H31</f>
        <v>7871</v>
      </c>
      <c r="J11" s="58">
        <f>'справка №1-БАЛАНС'!H29+'справка №1-БАЛАНС'!H32</f>
        <v>0</v>
      </c>
      <c r="K11" s="60"/>
      <c r="L11" s="344">
        <f>SUM(C11:K11)</f>
        <v>59361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11934</v>
      </c>
      <c r="D15" s="61">
        <f aca="true" t="shared" si="2" ref="D15:M15">D11+D12</f>
        <v>31600</v>
      </c>
      <c r="E15" s="61">
        <f t="shared" si="2"/>
        <v>5650</v>
      </c>
      <c r="F15" s="61">
        <f t="shared" si="2"/>
        <v>814</v>
      </c>
      <c r="G15" s="61">
        <f t="shared" si="2"/>
        <v>0</v>
      </c>
      <c r="H15" s="61">
        <f t="shared" si="2"/>
        <v>1492</v>
      </c>
      <c r="I15" s="61">
        <f t="shared" si="2"/>
        <v>7871</v>
      </c>
      <c r="J15" s="61">
        <f t="shared" si="2"/>
        <v>0</v>
      </c>
      <c r="K15" s="61">
        <f t="shared" si="2"/>
        <v>0</v>
      </c>
      <c r="L15" s="344">
        <f t="shared" si="1"/>
        <v>59361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3794</v>
      </c>
      <c r="J16" s="345">
        <f>+'справка №1-БАЛАНС'!G32</f>
        <v>0</v>
      </c>
      <c r="K16" s="60"/>
      <c r="L16" s="344">
        <f t="shared" si="1"/>
        <v>3794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7871</v>
      </c>
      <c r="G17" s="62">
        <f t="shared" si="3"/>
        <v>0</v>
      </c>
      <c r="H17" s="62">
        <f t="shared" si="3"/>
        <v>0</v>
      </c>
      <c r="I17" s="62">
        <f t="shared" si="3"/>
        <v>-7871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7871</v>
      </c>
      <c r="G19" s="60"/>
      <c r="H19" s="60"/>
      <c r="I19" s="60">
        <v>-7871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11934</v>
      </c>
      <c r="D29" s="59">
        <f aca="true" t="shared" si="6" ref="D29:M29">D17+D20+D21+D24+D28+D27+D15+D16</f>
        <v>31600</v>
      </c>
      <c r="E29" s="59">
        <f t="shared" si="6"/>
        <v>5650</v>
      </c>
      <c r="F29" s="59">
        <f t="shared" si="6"/>
        <v>8685</v>
      </c>
      <c r="G29" s="59">
        <f t="shared" si="6"/>
        <v>0</v>
      </c>
      <c r="H29" s="59">
        <f t="shared" si="6"/>
        <v>1492</v>
      </c>
      <c r="I29" s="59">
        <f t="shared" si="6"/>
        <v>3794</v>
      </c>
      <c r="J29" s="59">
        <f t="shared" si="6"/>
        <v>0</v>
      </c>
      <c r="K29" s="59">
        <f t="shared" si="6"/>
        <v>0</v>
      </c>
      <c r="L29" s="344">
        <f t="shared" si="1"/>
        <v>63155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11934</v>
      </c>
      <c r="D32" s="59">
        <f t="shared" si="7"/>
        <v>31600</v>
      </c>
      <c r="E32" s="59">
        <f t="shared" si="7"/>
        <v>5650</v>
      </c>
      <c r="F32" s="59">
        <f t="shared" si="7"/>
        <v>8685</v>
      </c>
      <c r="G32" s="59">
        <f t="shared" si="7"/>
        <v>0</v>
      </c>
      <c r="H32" s="59">
        <f t="shared" si="7"/>
        <v>1492</v>
      </c>
      <c r="I32" s="59">
        <f t="shared" si="7"/>
        <v>3794</v>
      </c>
      <c r="J32" s="59">
        <f t="shared" si="7"/>
        <v>0</v>
      </c>
      <c r="K32" s="59">
        <f t="shared" si="7"/>
        <v>0</v>
      </c>
      <c r="L32" s="344">
        <f t="shared" si="1"/>
        <v>63155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862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891</v>
      </c>
      <c r="B38" s="19"/>
      <c r="C38" s="15"/>
      <c r="D38" s="595" t="s">
        <v>522</v>
      </c>
      <c r="E38" s="595"/>
      <c r="F38" s="595"/>
      <c r="G38" s="595"/>
      <c r="H38" s="595"/>
      <c r="I38" s="595"/>
      <c r="J38" s="15" t="s">
        <v>857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A7">
      <selection activeCell="K10" sqref="K1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"ЕНЕМОНА"АД, КОЗЛОДУЙ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6"/>
    </row>
    <row r="3" spans="1:18" ht="15">
      <c r="A3" s="613" t="s">
        <v>5</v>
      </c>
      <c r="B3" s="614"/>
      <c r="C3" s="616" t="str">
        <f>'справка №1-БАЛАНС'!E5</f>
        <v>01.01.2008-30.06.2008 година</v>
      </c>
      <c r="D3" s="616"/>
      <c r="E3" s="616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1350</v>
      </c>
      <c r="E9" s="189">
        <v>173</v>
      </c>
      <c r="F9" s="189">
        <v>224</v>
      </c>
      <c r="G9" s="74">
        <f>D9+E9-F9</f>
        <v>1299</v>
      </c>
      <c r="H9" s="65"/>
      <c r="I9" s="65"/>
      <c r="J9" s="74">
        <f>G9+H9-I9</f>
        <v>1299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1299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8900</v>
      </c>
      <c r="E10" s="189">
        <v>63</v>
      </c>
      <c r="F10" s="189">
        <v>125</v>
      </c>
      <c r="G10" s="74">
        <f aca="true" t="shared" si="2" ref="G10:G39">D10+E10-F10</f>
        <v>8838</v>
      </c>
      <c r="H10" s="65"/>
      <c r="I10" s="65"/>
      <c r="J10" s="74">
        <f aca="true" t="shared" si="3" ref="J10:J39">G10+H10-I10</f>
        <v>8838</v>
      </c>
      <c r="K10" s="65">
        <v>1156</v>
      </c>
      <c r="L10" s="65">
        <v>99</v>
      </c>
      <c r="M10" s="65">
        <v>3</v>
      </c>
      <c r="N10" s="74">
        <f aca="true" t="shared" si="4" ref="N10:N39">K10+L10-M10</f>
        <v>1252</v>
      </c>
      <c r="O10" s="65"/>
      <c r="P10" s="65"/>
      <c r="Q10" s="74">
        <f t="shared" si="0"/>
        <v>1252</v>
      </c>
      <c r="R10" s="74">
        <f t="shared" si="1"/>
        <v>7586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4830</v>
      </c>
      <c r="E11" s="189">
        <v>434</v>
      </c>
      <c r="F11" s="189">
        <v>659</v>
      </c>
      <c r="G11" s="74">
        <f t="shared" si="2"/>
        <v>4605</v>
      </c>
      <c r="H11" s="65"/>
      <c r="I11" s="65"/>
      <c r="J11" s="74">
        <f t="shared" si="3"/>
        <v>4605</v>
      </c>
      <c r="K11" s="65">
        <v>1749</v>
      </c>
      <c r="L11" s="65">
        <v>329</v>
      </c>
      <c r="M11" s="65">
        <v>213</v>
      </c>
      <c r="N11" s="74">
        <f t="shared" si="4"/>
        <v>1865</v>
      </c>
      <c r="O11" s="65"/>
      <c r="P11" s="65"/>
      <c r="Q11" s="74">
        <f t="shared" si="0"/>
        <v>1865</v>
      </c>
      <c r="R11" s="74">
        <f t="shared" si="1"/>
        <v>2740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4358</v>
      </c>
      <c r="E13" s="189">
        <v>1529</v>
      </c>
      <c r="F13" s="189">
        <v>227</v>
      </c>
      <c r="G13" s="74">
        <f t="shared" si="2"/>
        <v>5660</v>
      </c>
      <c r="H13" s="65"/>
      <c r="I13" s="65"/>
      <c r="J13" s="74">
        <f t="shared" si="3"/>
        <v>5660</v>
      </c>
      <c r="K13" s="65">
        <v>1414</v>
      </c>
      <c r="L13" s="65">
        <v>209</v>
      </c>
      <c r="M13" s="65">
        <v>137</v>
      </c>
      <c r="N13" s="74">
        <f t="shared" si="4"/>
        <v>1486</v>
      </c>
      <c r="O13" s="65"/>
      <c r="P13" s="65"/>
      <c r="Q13" s="74">
        <f t="shared" si="0"/>
        <v>1486</v>
      </c>
      <c r="R13" s="74">
        <f t="shared" si="1"/>
        <v>4174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665</v>
      </c>
      <c r="E14" s="189">
        <v>68</v>
      </c>
      <c r="F14" s="189">
        <v>91</v>
      </c>
      <c r="G14" s="74">
        <f t="shared" si="2"/>
        <v>642</v>
      </c>
      <c r="H14" s="65"/>
      <c r="I14" s="65"/>
      <c r="J14" s="74">
        <f t="shared" si="3"/>
        <v>642</v>
      </c>
      <c r="K14" s="65">
        <v>271</v>
      </c>
      <c r="L14" s="65">
        <v>33</v>
      </c>
      <c r="M14" s="65">
        <v>40</v>
      </c>
      <c r="N14" s="74">
        <f t="shared" si="4"/>
        <v>264</v>
      </c>
      <c r="O14" s="65"/>
      <c r="P14" s="65"/>
      <c r="Q14" s="74">
        <f t="shared" si="0"/>
        <v>264</v>
      </c>
      <c r="R14" s="74">
        <f t="shared" si="1"/>
        <v>378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1208</v>
      </c>
      <c r="E15" s="457">
        <v>1438</v>
      </c>
      <c r="F15" s="457">
        <v>158</v>
      </c>
      <c r="G15" s="74">
        <f t="shared" si="2"/>
        <v>2488</v>
      </c>
      <c r="H15" s="458"/>
      <c r="I15" s="458"/>
      <c r="J15" s="74">
        <f t="shared" si="3"/>
        <v>2488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2488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1955</v>
      </c>
      <c r="E16" s="189">
        <v>583</v>
      </c>
      <c r="F16" s="189">
        <v>194</v>
      </c>
      <c r="G16" s="74">
        <f t="shared" si="2"/>
        <v>2344</v>
      </c>
      <c r="H16" s="65"/>
      <c r="I16" s="65"/>
      <c r="J16" s="74">
        <f t="shared" si="3"/>
        <v>2344</v>
      </c>
      <c r="K16" s="65">
        <v>624</v>
      </c>
      <c r="L16" s="65">
        <v>129</v>
      </c>
      <c r="M16" s="65">
        <v>103</v>
      </c>
      <c r="N16" s="74">
        <f t="shared" si="4"/>
        <v>650</v>
      </c>
      <c r="O16" s="65"/>
      <c r="P16" s="65"/>
      <c r="Q16" s="74">
        <f aca="true" t="shared" si="5" ref="Q16:Q25">N16+O16-P16</f>
        <v>650</v>
      </c>
      <c r="R16" s="74">
        <f aca="true" t="shared" si="6" ref="R16:R25">J16-Q16</f>
        <v>1694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23266</v>
      </c>
      <c r="E17" s="194">
        <f>SUM(E9:E16)</f>
        <v>4288</v>
      </c>
      <c r="F17" s="194">
        <f>SUM(F9:F16)</f>
        <v>1678</v>
      </c>
      <c r="G17" s="74">
        <f t="shared" si="2"/>
        <v>25876</v>
      </c>
      <c r="H17" s="75">
        <f>SUM(H9:H16)</f>
        <v>0</v>
      </c>
      <c r="I17" s="75">
        <f>SUM(I9:I16)</f>
        <v>0</v>
      </c>
      <c r="J17" s="74">
        <f t="shared" si="3"/>
        <v>25876</v>
      </c>
      <c r="K17" s="75">
        <f>SUM(K9:K16)</f>
        <v>5214</v>
      </c>
      <c r="L17" s="75">
        <f>SUM(L9:L16)</f>
        <v>799</v>
      </c>
      <c r="M17" s="75">
        <f>SUM(M9:M16)</f>
        <v>496</v>
      </c>
      <c r="N17" s="74">
        <f t="shared" si="4"/>
        <v>5517</v>
      </c>
      <c r="O17" s="75">
        <f>SUM(O9:O16)</f>
        <v>0</v>
      </c>
      <c r="P17" s="75">
        <f>SUM(P9:P16)</f>
        <v>0</v>
      </c>
      <c r="Q17" s="74">
        <f t="shared" si="5"/>
        <v>5517</v>
      </c>
      <c r="R17" s="74">
        <f t="shared" si="6"/>
        <v>20359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1431</v>
      </c>
      <c r="E21" s="189"/>
      <c r="F21" s="189"/>
      <c r="G21" s="74">
        <f t="shared" si="2"/>
        <v>1431</v>
      </c>
      <c r="H21" s="65"/>
      <c r="I21" s="65"/>
      <c r="J21" s="74">
        <f t="shared" si="3"/>
        <v>1431</v>
      </c>
      <c r="K21" s="65">
        <v>583</v>
      </c>
      <c r="L21" s="65">
        <v>30</v>
      </c>
      <c r="M21" s="65"/>
      <c r="N21" s="74">
        <f t="shared" si="4"/>
        <v>613</v>
      </c>
      <c r="O21" s="65"/>
      <c r="P21" s="65"/>
      <c r="Q21" s="74">
        <f t="shared" si="5"/>
        <v>613</v>
      </c>
      <c r="R21" s="74">
        <f t="shared" si="6"/>
        <v>818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286</v>
      </c>
      <c r="E22" s="189">
        <v>15</v>
      </c>
      <c r="F22" s="189"/>
      <c r="G22" s="74">
        <f t="shared" si="2"/>
        <v>301</v>
      </c>
      <c r="H22" s="65"/>
      <c r="I22" s="65"/>
      <c r="J22" s="74">
        <f t="shared" si="3"/>
        <v>301</v>
      </c>
      <c r="K22" s="65">
        <v>116</v>
      </c>
      <c r="L22" s="65">
        <v>19</v>
      </c>
      <c r="M22" s="65"/>
      <c r="N22" s="74">
        <f t="shared" si="4"/>
        <v>135</v>
      </c>
      <c r="O22" s="65"/>
      <c r="P22" s="65"/>
      <c r="Q22" s="74">
        <f t="shared" si="5"/>
        <v>135</v>
      </c>
      <c r="R22" s="74">
        <f t="shared" si="6"/>
        <v>166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1717</v>
      </c>
      <c r="E25" s="190">
        <f aca="true" t="shared" si="7" ref="E25:P25">SUM(E21:E24)</f>
        <v>15</v>
      </c>
      <c r="F25" s="190">
        <f t="shared" si="7"/>
        <v>0</v>
      </c>
      <c r="G25" s="67">
        <f t="shared" si="2"/>
        <v>1732</v>
      </c>
      <c r="H25" s="66">
        <f t="shared" si="7"/>
        <v>0</v>
      </c>
      <c r="I25" s="66">
        <f t="shared" si="7"/>
        <v>0</v>
      </c>
      <c r="J25" s="67">
        <f t="shared" si="3"/>
        <v>1732</v>
      </c>
      <c r="K25" s="66">
        <f t="shared" si="7"/>
        <v>699</v>
      </c>
      <c r="L25" s="66">
        <f t="shared" si="7"/>
        <v>49</v>
      </c>
      <c r="M25" s="66">
        <f t="shared" si="7"/>
        <v>0</v>
      </c>
      <c r="N25" s="67">
        <f t="shared" si="4"/>
        <v>748</v>
      </c>
      <c r="O25" s="66">
        <f t="shared" si="7"/>
        <v>0</v>
      </c>
      <c r="P25" s="66">
        <f t="shared" si="7"/>
        <v>0</v>
      </c>
      <c r="Q25" s="67">
        <f t="shared" si="5"/>
        <v>748</v>
      </c>
      <c r="R25" s="67">
        <f t="shared" si="6"/>
        <v>984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6784</v>
      </c>
      <c r="E27" s="192">
        <f aca="true" t="shared" si="8" ref="E27:P27">SUM(E28:E31)</f>
        <v>4414</v>
      </c>
      <c r="F27" s="192">
        <f t="shared" si="8"/>
        <v>0</v>
      </c>
      <c r="G27" s="71">
        <f t="shared" si="2"/>
        <v>11198</v>
      </c>
      <c r="H27" s="70">
        <f t="shared" si="8"/>
        <v>0</v>
      </c>
      <c r="I27" s="70">
        <f t="shared" si="8"/>
        <v>0</v>
      </c>
      <c r="J27" s="71">
        <f t="shared" si="3"/>
        <v>11198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11198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6766</v>
      </c>
      <c r="E28" s="189">
        <v>4414</v>
      </c>
      <c r="F28" s="189"/>
      <c r="G28" s="74">
        <f t="shared" si="2"/>
        <v>11180</v>
      </c>
      <c r="H28" s="65"/>
      <c r="I28" s="65"/>
      <c r="J28" s="74">
        <f t="shared" si="3"/>
        <v>11180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11180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18</v>
      </c>
      <c r="E31" s="189">
        <v>0</v>
      </c>
      <c r="F31" s="189"/>
      <c r="G31" s="74">
        <f t="shared" si="2"/>
        <v>18</v>
      </c>
      <c r="H31" s="72"/>
      <c r="I31" s="72"/>
      <c r="J31" s="74">
        <f t="shared" si="3"/>
        <v>18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6784</v>
      </c>
      <c r="E38" s="194">
        <f aca="true" t="shared" si="12" ref="E38:P38">E27+E32+E37</f>
        <v>4414</v>
      </c>
      <c r="F38" s="194">
        <f t="shared" si="12"/>
        <v>0</v>
      </c>
      <c r="G38" s="74">
        <f t="shared" si="2"/>
        <v>11198</v>
      </c>
      <c r="H38" s="75">
        <f t="shared" si="12"/>
        <v>0</v>
      </c>
      <c r="I38" s="75">
        <f t="shared" si="12"/>
        <v>0</v>
      </c>
      <c r="J38" s="74">
        <f t="shared" si="3"/>
        <v>11198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11198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31767</v>
      </c>
      <c r="E40" s="438">
        <f>E17+E18+E19+E25+E38+E39</f>
        <v>8717</v>
      </c>
      <c r="F40" s="438">
        <f aca="true" t="shared" si="13" ref="F40:R40">F17+F18+F19+F25+F38+F39</f>
        <v>1678</v>
      </c>
      <c r="G40" s="438">
        <f t="shared" si="13"/>
        <v>38806</v>
      </c>
      <c r="H40" s="438">
        <f t="shared" si="13"/>
        <v>0</v>
      </c>
      <c r="I40" s="438">
        <f t="shared" si="13"/>
        <v>0</v>
      </c>
      <c r="J40" s="438">
        <f t="shared" si="13"/>
        <v>38806</v>
      </c>
      <c r="K40" s="438">
        <f t="shared" si="13"/>
        <v>5913</v>
      </c>
      <c r="L40" s="438">
        <f t="shared" si="13"/>
        <v>848</v>
      </c>
      <c r="M40" s="438">
        <f t="shared" si="13"/>
        <v>496</v>
      </c>
      <c r="N40" s="438">
        <f t="shared" si="13"/>
        <v>6265</v>
      </c>
      <c r="O40" s="438">
        <f t="shared" si="13"/>
        <v>0</v>
      </c>
      <c r="P40" s="438">
        <f t="shared" si="13"/>
        <v>0</v>
      </c>
      <c r="Q40" s="438">
        <f t="shared" si="13"/>
        <v>6265</v>
      </c>
      <c r="R40" s="438">
        <f t="shared" si="13"/>
        <v>32541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43" sqref="C4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"ЕНЕМОНА"АД, КОЗЛОДУЙ</v>
      </c>
      <c r="C3" s="624"/>
      <c r="D3" s="526" t="s">
        <v>2</v>
      </c>
      <c r="E3" s="107" t="str">
        <f>'справка №1-БАЛАНС'!H3</f>
        <v>,020955078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01.01.2008-30.06.2008 година</v>
      </c>
      <c r="C4" s="622"/>
      <c r="D4" s="527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660</v>
      </c>
      <c r="D11" s="119">
        <f>SUM(D12:D14)</f>
        <v>0</v>
      </c>
      <c r="E11" s="120">
        <f>SUM(E12:E14)</f>
        <v>660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660</v>
      </c>
      <c r="D12" s="108"/>
      <c r="E12" s="120">
        <f aca="true" t="shared" si="0" ref="E12:E42">C12-D12</f>
        <v>660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2268</v>
      </c>
      <c r="D15" s="108"/>
      <c r="E15" s="120">
        <f t="shared" si="0"/>
        <v>2268</v>
      </c>
      <c r="F15" s="106"/>
    </row>
    <row r="16" spans="1:15" ht="12">
      <c r="A16" s="396" t="s">
        <v>630</v>
      </c>
      <c r="B16" s="397" t="s">
        <v>631</v>
      </c>
      <c r="C16" s="119">
        <f>+C17+C18</f>
        <v>1541</v>
      </c>
      <c r="D16" s="119">
        <f>+D17+D18</f>
        <v>0</v>
      </c>
      <c r="E16" s="120">
        <f t="shared" si="0"/>
        <v>1541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1541</v>
      </c>
      <c r="D18" s="108"/>
      <c r="E18" s="120">
        <f t="shared" si="0"/>
        <v>1541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4469</v>
      </c>
      <c r="D19" s="104">
        <f>D11+D15+D16</f>
        <v>0</v>
      </c>
      <c r="E19" s="118">
        <f>E11+E15+E16</f>
        <v>4469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5547</v>
      </c>
      <c r="D24" s="119">
        <f>SUM(D25:D27)</f>
        <v>5547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3630</v>
      </c>
      <c r="D25" s="108">
        <v>3630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1917</v>
      </c>
      <c r="D26" s="108">
        <v>1917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22953</v>
      </c>
      <c r="D28" s="108">
        <v>22953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7757</v>
      </c>
      <c r="D29" s="108">
        <v>7757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3824</v>
      </c>
      <c r="D30" s="108">
        <v>3824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2</v>
      </c>
      <c r="D31" s="108">
        <v>2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66</v>
      </c>
      <c r="D33" s="105">
        <f>SUM(D34:D37)</f>
        <v>66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64</v>
      </c>
      <c r="D36" s="108">
        <v>64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2</v>
      </c>
      <c r="D37" s="108">
        <v>2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4660</v>
      </c>
      <c r="D38" s="105">
        <f>SUM(D39:D42)</f>
        <v>4660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f>4614+46</f>
        <v>4660</v>
      </c>
      <c r="D42" s="108">
        <f>4614+46</f>
        <v>4660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44809</v>
      </c>
      <c r="D43" s="104">
        <f>D24+D28+D29+D31+D30+D32+D33+D38</f>
        <v>44809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49278</v>
      </c>
      <c r="D44" s="103">
        <f>D43+D21+D19+D9</f>
        <v>44809</v>
      </c>
      <c r="E44" s="118">
        <f>E43+E21+E19+E9</f>
        <v>4469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3221</v>
      </c>
      <c r="D52" s="103">
        <f>SUM(D53:D55)</f>
        <v>0</v>
      </c>
      <c r="E52" s="119">
        <f>C52-D52</f>
        <v>3221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3221</v>
      </c>
      <c r="D55" s="108"/>
      <c r="E55" s="119">
        <f t="shared" si="1"/>
        <v>3221</v>
      </c>
      <c r="F55" s="108"/>
    </row>
    <row r="56" spans="1:16" ht="24">
      <c r="A56" s="396" t="s">
        <v>695</v>
      </c>
      <c r="B56" s="397" t="s">
        <v>696</v>
      </c>
      <c r="C56" s="103">
        <f>C57+C59</f>
        <v>403</v>
      </c>
      <c r="D56" s="103">
        <f>D57+D59</f>
        <v>0</v>
      </c>
      <c r="E56" s="119">
        <f t="shared" si="1"/>
        <v>403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403</v>
      </c>
      <c r="D57" s="108"/>
      <c r="E57" s="119">
        <f t="shared" si="1"/>
        <v>403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12243</v>
      </c>
      <c r="D63" s="108"/>
      <c r="E63" s="119">
        <f t="shared" si="1"/>
        <v>12243</v>
      </c>
      <c r="F63" s="110"/>
    </row>
    <row r="64" spans="1:6" ht="12">
      <c r="A64" s="396" t="s">
        <v>708</v>
      </c>
      <c r="B64" s="397" t="s">
        <v>709</v>
      </c>
      <c r="C64" s="108">
        <v>1161</v>
      </c>
      <c r="D64" s="108"/>
      <c r="E64" s="119">
        <f t="shared" si="1"/>
        <v>1161</v>
      </c>
      <c r="F64" s="110"/>
    </row>
    <row r="65" spans="1:6" ht="12">
      <c r="A65" s="396" t="s">
        <v>710</v>
      </c>
      <c r="B65" s="397" t="s">
        <v>711</v>
      </c>
      <c r="C65" s="109">
        <v>1161</v>
      </c>
      <c r="D65" s="109"/>
      <c r="E65" s="119">
        <f t="shared" si="1"/>
        <v>1161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17028</v>
      </c>
      <c r="D66" s="103">
        <f>D52+D56+D61+D62+D63+D64</f>
        <v>0</v>
      </c>
      <c r="E66" s="119">
        <f t="shared" si="1"/>
        <v>17028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5953</v>
      </c>
      <c r="D71" s="105">
        <f>SUM(D72:D74)</f>
        <v>5953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1881</v>
      </c>
      <c r="D72" s="108">
        <v>1881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4072</v>
      </c>
      <c r="D74" s="108">
        <v>4072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20494</v>
      </c>
      <c r="D75" s="103">
        <f>D76+D78</f>
        <v>20494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20494</v>
      </c>
      <c r="D76" s="108">
        <v>20494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2072</v>
      </c>
      <c r="D80" s="103">
        <f>SUM(D81:D84)</f>
        <v>2072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2072</v>
      </c>
      <c r="D84" s="108">
        <v>2072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6519</v>
      </c>
      <c r="D85" s="104">
        <f>SUM(D86:D90)+D94</f>
        <v>6519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2876</v>
      </c>
      <c r="D87" s="108">
        <v>2876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2509</v>
      </c>
      <c r="D88" s="108">
        <v>2509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446</v>
      </c>
      <c r="D89" s="108">
        <v>446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494</v>
      </c>
      <c r="D90" s="103">
        <f>SUM(D91:D93)</f>
        <v>494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422</v>
      </c>
      <c r="D91" s="108">
        <v>422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22</v>
      </c>
      <c r="D92" s="108">
        <v>22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50</v>
      </c>
      <c r="D93" s="108">
        <v>50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194</v>
      </c>
      <c r="D94" s="108">
        <v>194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222</v>
      </c>
      <c r="D95" s="108">
        <v>222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35260</v>
      </c>
      <c r="D96" s="104">
        <f>D85+D80+D75+D71+D95</f>
        <v>35260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52288</v>
      </c>
      <c r="D97" s="104">
        <f>D96+D68+D66</f>
        <v>35260</v>
      </c>
      <c r="E97" s="104">
        <f>E96+E68+E66</f>
        <v>17028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442</v>
      </c>
      <c r="D104" s="108">
        <f>435+50+13+14</f>
        <v>512</v>
      </c>
      <c r="E104" s="108">
        <f>26+36+21+6</f>
        <v>89</v>
      </c>
      <c r="F104" s="125">
        <f>C104+D104-E104</f>
        <v>865</v>
      </c>
    </row>
    <row r="105" spans="1:16" ht="12">
      <c r="A105" s="412" t="s">
        <v>778</v>
      </c>
      <c r="B105" s="395" t="s">
        <v>779</v>
      </c>
      <c r="C105" s="103">
        <f>SUM(C102:C104)</f>
        <v>442</v>
      </c>
      <c r="D105" s="103">
        <f>SUM(D102:D104)</f>
        <v>512</v>
      </c>
      <c r="E105" s="103">
        <f>SUM(E102:E104)</f>
        <v>89</v>
      </c>
      <c r="F105" s="103">
        <f>SUM(F102:F104)</f>
        <v>865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888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8"/>
      <c r="B2" s="579"/>
      <c r="C2" s="418"/>
      <c r="D2" s="421"/>
      <c r="E2" s="418"/>
      <c r="F2" s="418"/>
      <c r="G2" s="418"/>
      <c r="H2" s="416"/>
      <c r="I2" s="416"/>
    </row>
    <row r="3" spans="1:9" ht="12">
      <c r="A3" s="578"/>
      <c r="B3" s="579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"ЕНЕМОНА"АД, КОЗЛОДУЙ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,020955078</v>
      </c>
    </row>
    <row r="5" spans="1:9" ht="15">
      <c r="A5" s="501" t="s">
        <v>5</v>
      </c>
      <c r="B5" s="626" t="str">
        <f>'справка №1-БАЛАНС'!E5</f>
        <v>01.01.2008-30.06.2008 година</v>
      </c>
      <c r="C5" s="626"/>
      <c r="D5" s="626"/>
      <c r="E5" s="626"/>
      <c r="F5" s="626"/>
      <c r="G5" s="629" t="s">
        <v>4</v>
      </c>
      <c r="H5" s="630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>
        <v>11195169</v>
      </c>
      <c r="D12" s="98"/>
      <c r="E12" s="98"/>
      <c r="F12" s="98">
        <v>11195</v>
      </c>
      <c r="G12" s="98"/>
      <c r="H12" s="98"/>
      <c r="I12" s="434">
        <f>F12+G12-H12</f>
        <v>11195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>
        <v>25</v>
      </c>
      <c r="D16" s="98"/>
      <c r="E16" s="98"/>
      <c r="F16" s="98">
        <v>3</v>
      </c>
      <c r="G16" s="98"/>
      <c r="H16" s="98"/>
      <c r="I16" s="434">
        <f t="shared" si="0"/>
        <v>3</v>
      </c>
    </row>
    <row r="17" spans="1:9" s="521" customFormat="1" ht="12">
      <c r="A17" s="91" t="s">
        <v>565</v>
      </c>
      <c r="B17" s="92" t="s">
        <v>801</v>
      </c>
      <c r="C17" s="85">
        <f aca="true" t="shared" si="1" ref="C17:H17">C12+C13+C15+C16</f>
        <v>11195194</v>
      </c>
      <c r="D17" s="85">
        <f t="shared" si="1"/>
        <v>0</v>
      </c>
      <c r="E17" s="85">
        <f t="shared" si="1"/>
        <v>0</v>
      </c>
      <c r="F17" s="85">
        <f t="shared" si="1"/>
        <v>11198</v>
      </c>
      <c r="G17" s="85">
        <f t="shared" si="1"/>
        <v>0</v>
      </c>
      <c r="H17" s="85">
        <f t="shared" si="1"/>
        <v>0</v>
      </c>
      <c r="I17" s="434">
        <f t="shared" si="0"/>
        <v>11198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888</v>
      </c>
      <c r="B30" s="628"/>
      <c r="C30" s="628"/>
      <c r="D30" s="459" t="s">
        <v>818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C63" sqref="C63:C7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"ЕНЕМОНА"АД, КОЗЛОДУЙ</v>
      </c>
      <c r="C5" s="632"/>
      <c r="D5" s="632"/>
      <c r="E5" s="570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33" t="str">
        <f>'справка №1-БАЛАНС'!E5</f>
        <v>01.01.2008-30.06.2008 година</v>
      </c>
      <c r="C6" s="633"/>
      <c r="D6" s="510"/>
      <c r="E6" s="569" t="s">
        <v>4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575" t="s">
        <v>867</v>
      </c>
      <c r="B12" s="37"/>
      <c r="C12" s="441">
        <v>5499</v>
      </c>
      <c r="D12" s="441"/>
      <c r="E12" s="441"/>
      <c r="F12" s="443">
        <f>C12-E12</f>
        <v>5499</v>
      </c>
    </row>
    <row r="13" spans="1:6" ht="12.75">
      <c r="A13" s="36" t="s">
        <v>868</v>
      </c>
      <c r="B13" s="37"/>
      <c r="C13" s="441">
        <v>250</v>
      </c>
      <c r="D13" s="441"/>
      <c r="E13" s="441"/>
      <c r="F13" s="443">
        <f aca="true" t="shared" si="0" ref="F13:F26">C13-E13</f>
        <v>250</v>
      </c>
    </row>
    <row r="14" spans="1:6" ht="12.75">
      <c r="A14" s="36" t="s">
        <v>869</v>
      </c>
      <c r="B14" s="37"/>
      <c r="C14" s="441">
        <v>591</v>
      </c>
      <c r="D14" s="441"/>
      <c r="E14" s="441"/>
      <c r="F14" s="443">
        <f t="shared" si="0"/>
        <v>591</v>
      </c>
    </row>
    <row r="15" spans="1:6" ht="12.75">
      <c r="A15" s="36" t="s">
        <v>870</v>
      </c>
      <c r="B15" s="37"/>
      <c r="C15" s="441">
        <v>25</v>
      </c>
      <c r="D15" s="441"/>
      <c r="E15" s="441"/>
      <c r="F15" s="443">
        <f t="shared" si="0"/>
        <v>25</v>
      </c>
    </row>
    <row r="16" spans="1:6" ht="12.75">
      <c r="A16" s="36" t="s">
        <v>877</v>
      </c>
      <c r="B16" s="37"/>
      <c r="C16" s="441">
        <v>3</v>
      </c>
      <c r="D16" s="441"/>
      <c r="E16" s="441"/>
      <c r="F16" s="443">
        <f t="shared" si="0"/>
        <v>3</v>
      </c>
    </row>
    <row r="17" spans="1:6" ht="12.75">
      <c r="A17" s="36" t="s">
        <v>878</v>
      </c>
      <c r="B17" s="37"/>
      <c r="C17" s="441">
        <v>43</v>
      </c>
      <c r="D17" s="441"/>
      <c r="E17" s="441"/>
      <c r="F17" s="443">
        <f t="shared" si="0"/>
        <v>43</v>
      </c>
    </row>
    <row r="18" spans="1:6" ht="12.75">
      <c r="A18" s="36" t="s">
        <v>879</v>
      </c>
      <c r="B18" s="37"/>
      <c r="C18" s="441">
        <v>450</v>
      </c>
      <c r="D18" s="441"/>
      <c r="E18" s="441"/>
      <c r="F18" s="443">
        <f t="shared" si="0"/>
        <v>450</v>
      </c>
    </row>
    <row r="19" spans="1:6" ht="12.75">
      <c r="A19" s="36" t="s">
        <v>880</v>
      </c>
      <c r="B19" s="37"/>
      <c r="C19" s="441">
        <v>25</v>
      </c>
      <c r="D19" s="441"/>
      <c r="E19" s="441"/>
      <c r="F19" s="443">
        <f t="shared" si="0"/>
        <v>25</v>
      </c>
    </row>
    <row r="20" spans="1:6" ht="12.75">
      <c r="A20" s="36" t="s">
        <v>881</v>
      </c>
      <c r="B20" s="37"/>
      <c r="C20" s="441">
        <v>45</v>
      </c>
      <c r="D20" s="441"/>
      <c r="E20" s="441"/>
      <c r="F20" s="443">
        <f t="shared" si="0"/>
        <v>45</v>
      </c>
    </row>
    <row r="21" spans="1:6" ht="12.75">
      <c r="A21" s="36" t="s">
        <v>882</v>
      </c>
      <c r="B21" s="37"/>
      <c r="C21" s="441">
        <v>4</v>
      </c>
      <c r="D21" s="441"/>
      <c r="E21" s="441"/>
      <c r="F21" s="443">
        <f t="shared" si="0"/>
        <v>4</v>
      </c>
    </row>
    <row r="22" spans="1:6" ht="12.75">
      <c r="A22" s="36" t="s">
        <v>883</v>
      </c>
      <c r="B22" s="37"/>
      <c r="C22" s="441">
        <v>45</v>
      </c>
      <c r="D22" s="441"/>
      <c r="E22" s="441"/>
      <c r="F22" s="443">
        <f t="shared" si="0"/>
        <v>45</v>
      </c>
    </row>
    <row r="23" spans="1:6" ht="12.75">
      <c r="A23" s="36" t="s">
        <v>886</v>
      </c>
      <c r="B23" s="37"/>
      <c r="C23" s="441">
        <v>2000</v>
      </c>
      <c r="D23" s="441"/>
      <c r="E23" s="441"/>
      <c r="F23" s="443">
        <f t="shared" si="0"/>
        <v>2000</v>
      </c>
    </row>
    <row r="24" spans="1:6" ht="12.75">
      <c r="A24" s="36" t="s">
        <v>887</v>
      </c>
      <c r="B24" s="37"/>
      <c r="C24" s="441">
        <v>2200</v>
      </c>
      <c r="D24" s="441"/>
      <c r="E24" s="441"/>
      <c r="F24" s="443">
        <f t="shared" si="0"/>
        <v>2200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831</v>
      </c>
      <c r="C27" s="429">
        <f>SUM(C12:C26)</f>
        <v>11180</v>
      </c>
      <c r="D27" s="429"/>
      <c r="E27" s="429">
        <f>SUM(E12:E26)</f>
        <v>0</v>
      </c>
      <c r="F27" s="442">
        <f>SUM(F12:F26)</f>
        <v>11180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>
        <v>2</v>
      </c>
      <c r="D63" s="441"/>
      <c r="E63" s="441"/>
      <c r="F63" s="443">
        <f>C63-E63</f>
        <v>2</v>
      </c>
    </row>
    <row r="64" spans="1:6" ht="12.75">
      <c r="A64" s="36" t="s">
        <v>872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873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874</v>
      </c>
      <c r="B66" s="40"/>
      <c r="C66" s="441">
        <v>8</v>
      </c>
      <c r="D66" s="441"/>
      <c r="E66" s="441"/>
      <c r="F66" s="443">
        <f t="shared" si="3"/>
        <v>8</v>
      </c>
    </row>
    <row r="67" spans="1:6" ht="12.75">
      <c r="A67" s="36" t="s">
        <v>875</v>
      </c>
      <c r="B67" s="37"/>
      <c r="C67" s="441">
        <v>3</v>
      </c>
      <c r="D67" s="441"/>
      <c r="E67" s="441"/>
      <c r="F67" s="443">
        <f t="shared" si="3"/>
        <v>3</v>
      </c>
    </row>
    <row r="68" spans="1:6" ht="12.75">
      <c r="A68" s="36" t="s">
        <v>884</v>
      </c>
      <c r="B68" s="37"/>
      <c r="C68" s="441">
        <v>4</v>
      </c>
      <c r="D68" s="441"/>
      <c r="E68" s="441"/>
      <c r="F68" s="443">
        <f t="shared" si="3"/>
        <v>4</v>
      </c>
    </row>
    <row r="69" spans="1:6" ht="12.75">
      <c r="A69" s="36" t="s">
        <v>885</v>
      </c>
      <c r="B69" s="37"/>
      <c r="C69" s="441">
        <v>1</v>
      </c>
      <c r="D69" s="441"/>
      <c r="E69" s="441"/>
      <c r="F69" s="443">
        <f t="shared" si="3"/>
        <v>1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18</v>
      </c>
      <c r="D78" s="429"/>
      <c r="E78" s="429">
        <f>SUM(E63:E77)</f>
        <v>0</v>
      </c>
      <c r="F78" s="442">
        <f>SUM(F63:F77)</f>
        <v>18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11198</v>
      </c>
      <c r="D79" s="429"/>
      <c r="E79" s="429">
        <f>E78+E61+E44+E27</f>
        <v>0</v>
      </c>
      <c r="F79" s="442">
        <f>F78+F61+F44+F27</f>
        <v>11198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7"/>
        <v>0</v>
      </c>
    </row>
    <row r="136" spans="1:6" ht="12.75">
      <c r="A136" s="36"/>
      <c r="B136" s="40"/>
      <c r="C136" s="441"/>
      <c r="D136" s="441"/>
      <c r="E136" s="441"/>
      <c r="F136" s="443">
        <f t="shared" si="7"/>
        <v>0</v>
      </c>
    </row>
    <row r="137" spans="1:6" ht="12.75">
      <c r="A137" s="36"/>
      <c r="B137" s="37"/>
      <c r="C137" s="441"/>
      <c r="D137" s="441"/>
      <c r="E137" s="441"/>
      <c r="F137" s="443">
        <f t="shared" si="7"/>
        <v>0</v>
      </c>
    </row>
    <row r="138" spans="1:6" ht="12.75">
      <c r="A138" s="36"/>
      <c r="B138" s="37"/>
      <c r="C138" s="441"/>
      <c r="D138" s="441"/>
      <c r="E138" s="441"/>
      <c r="F138" s="443">
        <f t="shared" si="7"/>
        <v>0</v>
      </c>
    </row>
    <row r="139" spans="1:6" ht="12.75">
      <c r="A139" s="36"/>
      <c r="B139" s="37"/>
      <c r="C139" s="441"/>
      <c r="D139" s="441"/>
      <c r="E139" s="441"/>
      <c r="F139" s="443">
        <f t="shared" si="7"/>
        <v>0</v>
      </c>
    </row>
    <row r="140" spans="1:6" ht="12.75">
      <c r="A140" s="36"/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888</v>
      </c>
      <c r="B151" s="453"/>
      <c r="C151" s="634" t="s">
        <v>848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856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T.Petrova</cp:lastModifiedBy>
  <cp:lastPrinted>2008-07-23T07:37:15Z</cp:lastPrinted>
  <dcterms:created xsi:type="dcterms:W3CDTF">2000-06-29T12:02:40Z</dcterms:created>
  <dcterms:modified xsi:type="dcterms:W3CDTF">2008-07-28T07:16:33Z</dcterms:modified>
  <cp:category/>
  <cp:version/>
  <cp:contentType/>
  <cp:contentStatus/>
</cp:coreProperties>
</file>