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<sst xmlns="http://schemas.openxmlformats.org/spreadsheetml/2006/main" count="1071" uniqueCount="885">
  <si>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</si>
  <si>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</si>
  <si>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</si>
  <si>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</si>
  <si>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</si>
  <si>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</si>
  <si>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</si>
  <si>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</si>
  <si>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</si>
  <si>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</si>
  <si>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</si>
  <si>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</si>
  <si>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</si>
  <si>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</si>
  <si>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</si>
  <si>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</si>
  <si>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</si>
  <si>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</si>
  <si>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</si>
  <si>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</si>
  <si>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</si>
  <si>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</si>
  <si>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</si>
  <si>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</si>
  <si>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</si>
  <si>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</si>
  <si>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</si>
  <si>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</si>
  <si>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</si>
  <si>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</si>
  <si>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</si>
  <si>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</si>
  <si>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</si>
  <si>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</si>
  <si>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</si>
  <si>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</si>
  <si>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</si>
  <si>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</si>
  <si>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</si>
  <si>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</si>
  <si>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</si>
  <si>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</si>
  <si>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</si>
  <si>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</si>
  <si>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</si>
  <si>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</si>
  <si>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</si>
  <si>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</si>
  <si>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</si>
  <si>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</si>
  <si>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</si>
  <si>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</si>
  <si>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</si>
  <si>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</si>
  <si>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</si>
  <si>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</si>
  <si>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</si>
  <si>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</si>
  <si>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</si>
  <si>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</si>
  <si>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</si>
  <si>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</si>
  <si>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</si>
  <si>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</si>
  <si>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</si>
  <si>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</si>
  <si>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</si>
  <si>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</si>
  <si>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</si>
  <si>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</si>
  <si>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</si>
  <si>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</si>
  <si>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</si>
  <si>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</si>
  <si>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</si>
  <si>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</si>
  <si>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</si>
  <si>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</si>
  <si>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</si>
  <si>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</si>
  <si>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</si>
  <si>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</si>
  <si>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</si>
  <si>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</si>
  <si>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</si>
  <si>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</si>
  <si>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</si>
  <si>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</si>
  <si>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</si>
  <si>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</si>
  <si>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</si>
  <si>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</si>
  <si>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</si>
  <si>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</si>
  <si>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</si>
  <si>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</si>
  <si>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</si>
  <si>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</si>
  <si>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</si>
  <si>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</si>
  <si>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</si>
  <si>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</si>
  <si>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</si>
  <si>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</si>
  <si>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</si>
  <si>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</si>
  <si>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</si>
  <si>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</si>
  <si>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</si>
  <si>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</si>
  <si>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</si>
  <si>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</si>
  <si>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</si>
  <si>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</si>
  <si>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</si>
  <si>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</si>
  <si>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</si>
  <si>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</si>
  <si>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</si>
  <si>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</si>
  <si>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</si>
  <si>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</si>
  <si>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</si>
  <si>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</si>
  <si>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</si>
  <si>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</si>
  <si>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</si>
  <si>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</si>
  <si>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</si>
  <si>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</si>
  <si>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</si>
  <si>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</si>
  <si>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</si>
  <si>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</si>
  <si>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</si>
  <si>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</si>
  <si>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</si>
  <si>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</si>
  <si>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</si>
  <si>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</si>
  <si>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</si>
  <si>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</si>
  <si>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</si>
  <si>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</si>
  <si>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</si>
  <si>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</si>
  <si>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</si>
  <si>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</si>
  <si>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</si>
  <si>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</si>
  <si>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</si>
  <si>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</si>
  <si>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</si>
  <si>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</si>
  <si>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</si>
  <si>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</si>
  <si>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</si>
  <si>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</si>
  <si>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</si>
  <si>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</si>
  <si>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</si>
  <si>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</si>
  <si>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</si>
  <si>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</si>
  <si>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</si>
  <si>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</si>
  <si>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</si>
  <si>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</si>
  <si>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</si>
  <si>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</si>
  <si>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</si>
  <si>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</si>
  <si>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</si>
  <si>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</si>
  <si>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</si>
  <si>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</si>
  <si>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</si>
  <si>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</si>
  <si>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</si>
  <si>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</si>
  <si>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</si>
  <si>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</si>
  <si>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</si>
  <si>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</si>
  <si>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</si>
  <si>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</si>
  <si>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</si>
  <si>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</si>
  <si>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</si>
  <si>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</si>
  <si>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</si>
  <si>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</si>
  <si>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</si>
  <si>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</si>
  <si>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</si>
  <si>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</si>
  <si>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</si>
  <si>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</si>
  <si>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</si>
  <si>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</si>
  <si>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</si>
  <si>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</si>
  <si>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</si>
  <si>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</si>
  <si>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</si>
  <si>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</si>
  <si>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</si>
  <si>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</si>
  <si>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</si>
  <si>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</si>
  <si>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</si>
  <si>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</si>
  <si>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</si>
  <si>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</si>
  <si>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</si>
  <si>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</si>
  <si>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</si>
  <si>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</si>
  <si>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</si>
  <si>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</si>
  <si>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</si>
  <si>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</si>
  <si>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</si>
  <si>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</si>
  <si>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</si>
  <si>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</si>
  <si>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</si>
  <si>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</si>
  <si>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</si>
  <si>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</si>
  <si>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</si>
  <si>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</si>
  <si>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</si>
  <si>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</si>
  <si>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</si>
  <si>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</si>
  <si>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</si>
  <si>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</si>
  <si>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</si>
  <si>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</si>
  <si>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</si>
  <si>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</si>
  <si>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</si>
  <si>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</si>
  <si>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</si>
  <si>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</si>
  <si>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</si>
  <si>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</si>
  <si>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</si>
  <si>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</si>
  <si>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</si>
  <si>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</si>
  <si>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</si>
  <si>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</si>
  <si>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</si>
  <si>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</si>
  <si>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</si>
  <si>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</si>
  <si>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</si>
  <si>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</si>
  <si>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</si>
  <si>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</si>
  <si>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</si>
  <si>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</si>
  <si>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</si>
  <si>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</si>
  <si>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</si>
  <si>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</si>
  <si>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</si>
  <si>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</si>
  <si>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</si>
  <si>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</si>
  <si>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</si>
  <si>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</si>
  <si>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</si>
  <si>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</si>
  <si>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</si>
  <si>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</si>
  <si>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</si>
  <si>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</si>
  <si>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</si>
  <si>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</si>
  <si>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</si>
  <si>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</si>
  <si>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</si>
  <si>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</si>
  <si>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</si>
  <si>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</si>
  <si>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</si>
  <si>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</si>
  <si>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</si>
  <si>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</si>
  <si>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</si>
  <si>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</si>
  <si>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</si>
  <si>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</si>
  <si>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</si>
  <si>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</si>
  <si>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</si>
  <si>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</si>
  <si>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</si>
  <si>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</si>
  <si>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</si>
  <si>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</si>
  <si>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</si>
  <si>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</si>
  <si>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</si>
  <si>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</si>
  <si>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</si>
  <si>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</si>
  <si>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</si>
  <si>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</si>
  <si>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</si>
  <si>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</si>
  <si>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</si>
  <si>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</si>
  <si>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</si>
  <si>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</si>
  <si>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</si>
  <si>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</si>
  <si>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</si>
  <si>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</si>
  <si>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</si>
  <si>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</si>
  <si>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</si>
  <si>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</si>
  <si>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</si>
  <si>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</si>
  <si>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</si>
  <si>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</si>
  <si>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</si>
  <si>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</si>
  <si>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</si>
  <si>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</si>
  <si>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</si>
  <si>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</si>
  <si>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</si>
  <si>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</si>
  <si>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</si>
  <si>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</si>
  <si>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</si>
  <si>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</si>
  <si>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</si>
  <si>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</si>
  <si>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</si>
  <si>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</si>
  <si>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</si>
  <si>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</si>
  <si>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</si>
  <si>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</si>
  <si>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</si>
  <si>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</si>
  <si>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</si>
  <si>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</si>
  <si>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</si>
  <si>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</si>
  <si>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</si>
  <si>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</si>
  <si>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</si>
  <si>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</si>
  <si>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</si>
  <si>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</si>
  <si>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</si>
  <si>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</si>
  <si>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</si>
  <si>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</si>
  <si>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</si>
  <si>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</si>
  <si>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</si>
  <si>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</si>
  <si>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</si>
  <si>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</si>
  <si>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</si>
  <si>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</si>
  <si>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</si>
  <si>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</si>
  <si>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</si>
  <si>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</si>
  <si>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</si>
  <si>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</si>
  <si>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</si>
  <si>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</si>
  <si>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</si>
  <si>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</si>
  <si>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</si>
  <si>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</si>
  <si>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</si>
  <si>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</si>
  <si>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</si>
  <si>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</si>
  <si>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</si>
  <si>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</si>
  <si>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</si>
  <si>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</si>
  <si>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</si>
  <si>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</si>
  <si>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</si>
  <si>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</si>
  <si>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</si>
  <si>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</si>
  <si>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</si>
  <si>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</si>
  <si>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</si>
  <si>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</si>
  <si>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</si>
  <si>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</si>
  <si>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</si>
  <si>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</si>
  <si>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</si>
  <si>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</si>
  <si>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</si>
  <si>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</si>
  <si>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</si>
  <si>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</si>
  <si>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</si>
  <si>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</si>
  <si>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</si>
  <si>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</si>
  <si>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</si>
  <si>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</si>
  <si>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</si>
  <si>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</si>
  <si>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</si>
  <si>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</si>
  <si>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</si>
  <si>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</si>
  <si>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</si>
  <si>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</si>
  <si>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</si>
  <si>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</si>
  <si>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</si>
  <si>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</si>
  <si>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</si>
  <si>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</si>
  <si>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</si>
  <si>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</si>
  <si>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</si>
  <si>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</si>
  <si>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</si>
  <si>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</si>
  <si>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</si>
  <si>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</si>
  <si>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</si>
  <si>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</si>
  <si>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</si>
  <si>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</si>
  <si>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</si>
  <si>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</si>
  <si>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</si>
  <si>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</si>
  <si>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</si>
  <si>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</si>
  <si>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</si>
  <si>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</si>
  <si>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</si>
  <si>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</si>
  <si>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</si>
  <si>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</si>
  <si>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</si>
  <si>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</si>
  <si>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</si>
  <si>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</si>
  <si>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</si>
  <si>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</si>
  <si>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</si>
  <si>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</si>
  <si>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</si>
  <si>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</si>
  <si>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</si>
  <si>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</si>
  <si>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</si>
  <si>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</si>
  <si>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</si>
  <si>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</si>
  <si>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</si>
  <si>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</si>
  <si>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</si>
  <si>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</si>
  <si>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</si>
  <si>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</si>
  <si>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</si>
  <si>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</si>
  <si>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</si>
  <si>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</si>
  <si>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</si>
  <si>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</si>
  <si>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</si>
  <si>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</si>
  <si>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</si>
  <si>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</si>
  <si>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</si>
  <si>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</si>
  <si>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</si>
  <si>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</si>
  <si>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</si>
  <si>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</si>
  <si>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</si>
  <si>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</si>
  <si>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</si>
  <si>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</si>
  <si>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</si>
  <si>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</si>
  <si>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</si>
  <si>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</si>
  <si>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</si>
  <si>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</si>
  <si>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</si>
  <si>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</si>
  <si>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</si>
  <si>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</si>
  <si>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</si>
  <si>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</si>
  <si>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</si>
  <si>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</si>
  <si>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</si>
  <si>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</si>
  <si>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</si>
  <si>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</si>
  <si>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</si>
  <si>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</si>
  <si>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</si>
  <si>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</si>
  <si>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</si>
  <si>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</si>
  <si>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</si>
  <si>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</si>
  <si>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</si>
  <si>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</si>
  <si>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</si>
  <si>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</si>
  <si>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</si>
  <si>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</si>
  <si>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</si>
  <si>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</si>
  <si>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</si>
  <si>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</si>
  <si>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</si>
  <si>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</si>
  <si>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</si>
  <si>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</si>
  <si>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</si>
  <si>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</si>
  <si>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</si>
  <si>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</si>
  <si>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</si>
  <si>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</si>
  <si>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</si>
  <si>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</si>
  <si>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</si>
  <si>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</si>
  <si>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</si>
  <si>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</si>
  <si>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</si>
  <si>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</si>
  <si>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</si>
  <si>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</si>
  <si>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</si>
  <si>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</si>
  <si>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</si>
  <si>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</si>
  <si>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</si>
  <si>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</si>
  <si>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</si>
  <si>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</si>
  <si>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</si>
  <si>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</si>
  <si>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</si>
  <si>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</si>
  <si>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</si>
  <si>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</si>
  <si>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</si>
  <si>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</si>
  <si>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</si>
  <si>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</si>
  <si>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</si>
  <si>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</si>
  <si>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</si>
  <si>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</si>
  <si>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</si>
  <si>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</si>
  <si>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</si>
  <si>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</si>
  <si>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</si>
  <si>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</si>
  <si>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</si>
  <si>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</si>
  <si>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</si>
  <si>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</si>
  <si>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</si>
  <si>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</si>
  <si>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</si>
  <si>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</si>
  <si>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</si>
  <si>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</si>
  <si>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</si>
  <si>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</si>
  <si>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</si>
  <si>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</si>
  <si>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</si>
  <si>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</si>
  <si>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</si>
  <si>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</si>
  <si>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</si>
  <si>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</si>
  <si>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</si>
  <si>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</si>
  <si>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</si>
  <si>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</si>
  <si>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</si>
  <si>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</si>
  <si>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</si>
  <si>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</si>
  <si>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</si>
  <si>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</si>
  <si>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</si>
  <si>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</si>
  <si>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</si>
  <si>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</si>
  <si>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</si>
  <si>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</si>
  <si>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</si>
  <si>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</si>
  <si>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</si>
  <si>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</si>
  <si>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</si>
  <si>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</si>
  <si>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</si>
  <si>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</si>
  <si>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</si>
  <si>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</si>
  <si>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</si>
  <si>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</si>
  <si>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</si>
  <si>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</si>
  <si>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</si>
  <si>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</si>
  <si>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</si>
  <si>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</si>
  <si>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</si>
  <si>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</si>
  <si>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</si>
  <si>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</si>
  <si>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</si>
  <si>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</si>
  <si>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</si>
  <si>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</si>
  <si>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</si>
  <si>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</si>
  <si>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</si>
  <si>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</si>
  <si>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</si>
  <si>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</si>
  <si>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</si>
  <si>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</si>
  <si>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</si>
  <si>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</si>
  <si>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</si>
  <si>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</si>
  <si>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</si>
  <si>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</si>
  <si>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</si>
  <si>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</si>
  <si>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</si>
  <si>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</si>
  <si>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</si>
  <si>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</si>
  <si>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</si>
  <si>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</si>
  <si>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</si>
  <si>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</si>
  <si>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</si>
  <si>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</si>
  <si>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</si>
  <si>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</si>
  <si>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</si>
  <si>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</si>
  <si>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</si>
  <si>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</si>
  <si>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</si>
  <si>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</si>
  <si>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</si>
  <si>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</si>
  <si>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</si>
  <si>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</si>
  <si>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</si>
  <si>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</si>
  <si>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</si>
  <si>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</si>
  <si>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</si>
  <si>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</si>
  <si>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</si>
  <si>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</si>
  <si>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</si>
  <si>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</si>
  <si>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</si>
  <si>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</si>
  <si>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</si>
  <si>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</si>
  <si>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</si>
  <si>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</si>
  <si>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</si>
  <si>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</si>
  <si>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</si>
  <si>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</si>
  <si>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</si>
  <si>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</si>
  <si>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</si>
  <si>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</si>
  <si>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</si>
  <si>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</si>
  <si>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</si>
  <si>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</si>
  <si>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</si>
  <si>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</si>
  <si>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</si>
  <si>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</si>
  <si>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</si>
  <si>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</si>
  <si>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</si>
  <si>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</si>
  <si>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</si>
  <si>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</si>
  <si>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</si>
  <si>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</si>
  <si>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</si>
  <si>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</si>
  <si>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</si>
  <si>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</si>
  <si>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</si>
  <si>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</si>
  <si>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</si>
  <si>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</si>
  <si>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</si>
  <si>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</si>
  <si>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</si>
  <si>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</si>
  <si>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</si>
  <si>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</si>
  <si>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</si>
  <si>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</si>
  <si>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</si>
  <si>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</si>
  <si>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</si>
  <si>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</si>
  <si>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</si>
  <si>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</si>
  <si>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</si>
  <si>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</si>
  <si>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</si>
  <si>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</si>
  <si>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</si>
  <si>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</si>
  <si>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</si>
  <si>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</si>
  <si>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</si>
  <si>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</si>
  <si>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</si>
  <si>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</si>
  <si>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</si>
  <si>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</si>
  <si>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</si>
  <si>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</si>
  <si>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</si>
  <si>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</si>
  <si>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</si>
  <si>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</si>
  <si>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</si>
  <si>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</si>
  <si>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</si>
  <si>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</si>
  <si>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</si>
  <si>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</si>
  <si>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</si>
  <si>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</si>
  <si>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</si>
  <si>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</si>
  <si>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</si>
  <si>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</si>
  <si>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</si>
  <si>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</si>
  <si>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</si>
  <si>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</si>
  <si>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</si>
  <si>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</si>
  <si>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</si>
  <si>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</si>
  <si>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</si>
  <si>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</si>
  <si>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</si>
  <si>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</si>
  <si>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</si>
  <si>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</si>
  <si>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</si>
  <si>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</si>
  <si>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</si>
  <si>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</si>
  <si>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</si>
  <si>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</si>
  <si>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</si>
  <si>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</si>
  <si>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</si>
  <si>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</si>
  <si>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</si>
  <si>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</si>
  <si>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</si>
  <si>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</si>
  <si>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</si>
  <si>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</si>
  <si>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</si>
  <si>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</si>
  <si>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</si>
  <si>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</si>
  <si>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</si>
  <si>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</si>
  <si>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</si>
  <si>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</si>
  <si>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</si>
  <si>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</si>
  <si>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</si>
  <si>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</si>
  <si>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</si>
  <si>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</si>
  <si>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</si>
  <si>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</si>
  <si>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</si>
  <si>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</si>
  <si>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</si>
  <si>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</si>
  <si>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</si>
  <si>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</si>
  <si>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</si>
  <si>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</si>
  <si>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</si>
  <si>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</si>
  <si>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</si>
  <si>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</si>
  <si>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</si>
  <si>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</si>
  <si>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</si>
  <si>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</si>
  <si>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</si>
  <si>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</si>
  <si>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</si>
  <si>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</si>
  <si>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</si>
  <si>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</si>
  <si>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</si>
  <si>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</si>
  <si>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</si>
  <si>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</si>
  <si>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</si>
  <si>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</si>
  <si>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</si>
  <si>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</si>
  <si>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</si>
  <si>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</si>
  <si>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</si>
  <si>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Железопътна Инфраструктура Холдингово Дружество АД</t>
  </si>
  <si>
    <t>Явор Хайтов, Красимир Сланчев</t>
  </si>
  <si>
    <t>Ръководител: Явор Хайтов, Красимир Сланчев</t>
  </si>
  <si>
    <t>Ръководител:Явор Хайтов,Красимир Сланчев</t>
  </si>
  <si>
    <t>Хайтов, Красимир Сланчев</t>
  </si>
  <si>
    <t xml:space="preserve"> Ръководител      Явор   </t>
  </si>
  <si>
    <t xml:space="preserve">                                    Съставител:                        </t>
  </si>
  <si>
    <t>Явор Хайтов</t>
  </si>
  <si>
    <t>Красимир Сланчев</t>
  </si>
  <si>
    <t>неконсолидиран</t>
  </si>
  <si>
    <t>1.Локомотивен и вагонен завод  ЕАД</t>
  </si>
  <si>
    <t>2. Ремонтно Възстановително Предприятие Кьоне АД</t>
  </si>
  <si>
    <t>3.Мегалинк  ЕАД</t>
  </si>
  <si>
    <t>4.Завод за стоманобетонови конструкции и изделия ЕООД</t>
  </si>
  <si>
    <t>Съставител: Боряна Машова</t>
  </si>
  <si>
    <t>Ръководител: Явор Хайтов,  Красимир Сланчев</t>
  </si>
  <si>
    <t>Боряна Машова</t>
  </si>
  <si>
    <t>Съставител: Боряна</t>
  </si>
  <si>
    <t>Машова</t>
  </si>
  <si>
    <t>Дата на съставяне: 29.10.2009г.</t>
  </si>
  <si>
    <t>1.Артескос 98  АД</t>
  </si>
  <si>
    <t>5 Ди Ви Ти Джи България АД</t>
  </si>
  <si>
    <t>Дата на съставяне:29.01.2010г.</t>
  </si>
  <si>
    <t>01.01.2009 - 31.12.2009</t>
  </si>
  <si>
    <t>29.01.2010г.</t>
  </si>
  <si>
    <t xml:space="preserve">Дата на съставяне:   29.01.2010г.                                    </t>
  </si>
  <si>
    <t>Дата на съставяне: 29.01.2010г.</t>
  </si>
  <si>
    <t xml:space="preserve">Дата  на съставяне: 29.01.2010г.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</si>
</sst>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</numFmts>
  <fonts count="4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1" applyNumberFormat="0" applyAlignment="0" applyProtection="0"/>
    <xf numFmtId="0" fontId="26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5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17" borderId="10" xfId="69" applyNumberFormat="1" applyFont="1" applyFill="1" applyBorder="1" applyAlignment="1" applyProtection="1">
      <alignment horizontal="right" vertical="center" wrapText="1"/>
      <protection locked="0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E68" sqref="E68"/>
    </sheetView>
  </sheetViews>
  <sheetFormatPr defaultColWidth="9.37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28.5">
      <c r="A3" s="580" t="s">
        <v>1</v>
      </c>
      <c r="B3" s="581"/>
      <c r="C3" s="581"/>
      <c r="D3" s="581"/>
      <c r="E3" s="462" t="s">
        <v>857</v>
      </c>
      <c r="F3" s="217" t="s">
        <v>2</v>
      </c>
      <c r="G3" s="172"/>
      <c r="H3" s="461">
        <v>175443402</v>
      </c>
    </row>
    <row r="4" spans="1:8" ht="15">
      <c r="A4" s="580" t="s">
        <v>3</v>
      </c>
      <c r="B4" s="582"/>
      <c r="C4" s="582"/>
      <c r="D4" s="582"/>
      <c r="E4" s="504" t="s">
        <v>866</v>
      </c>
      <c r="F4" s="576" t="s">
        <v>4</v>
      </c>
      <c r="G4" s="577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880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25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58363</v>
      </c>
      <c r="H11" s="152">
        <v>58363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58363</v>
      </c>
      <c r="H12" s="153">
        <v>58363</v>
      </c>
    </row>
    <row r="13" spans="1:8" ht="15">
      <c r="A13" s="235" t="s">
        <v>28</v>
      </c>
      <c r="B13" s="241" t="s">
        <v>29</v>
      </c>
      <c r="C13" s="151">
        <v>1</v>
      </c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45</v>
      </c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24</v>
      </c>
      <c r="D16" s="151">
        <v>17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58363</v>
      </c>
      <c r="H17" s="154">
        <f>H11+H14+H15+H16</f>
        <v>58363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70</v>
      </c>
      <c r="D19" s="155">
        <f>SUM(D11:D18)</f>
        <v>17</v>
      </c>
      <c r="E19" s="237" t="s">
        <v>53</v>
      </c>
      <c r="F19" s="242" t="s">
        <v>54</v>
      </c>
      <c r="G19" s="152">
        <v>10072</v>
      </c>
      <c r="H19" s="152">
        <v>10072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>
        <v>1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10072</v>
      </c>
      <c r="H25" s="154">
        <f>H19+H20+H21</f>
        <v>10072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1</v>
      </c>
      <c r="E27" s="253" t="s">
        <v>83</v>
      </c>
      <c r="F27" s="242" t="s">
        <v>84</v>
      </c>
      <c r="G27" s="154">
        <f>SUM(G28:G30)</f>
        <v>-3497</v>
      </c>
      <c r="H27" s="154">
        <f>SUM(H28:H30)</f>
        <v>-2656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-3497</v>
      </c>
      <c r="H29" s="316">
        <v>-2656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-419</v>
      </c>
      <c r="H32" s="316">
        <v>-841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-3916</v>
      </c>
      <c r="H33" s="154">
        <f>H27+H31+H32</f>
        <v>-3497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846</v>
      </c>
      <c r="B34" s="244" t="s">
        <v>105</v>
      </c>
      <c r="C34" s="155">
        <f>SUM(C35:C38)</f>
        <v>59178</v>
      </c>
      <c r="D34" s="155">
        <f>SUM(D35:D38)</f>
        <v>59406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58091</v>
      </c>
      <c r="D35" s="151">
        <v>59406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64519</v>
      </c>
      <c r="H36" s="154">
        <f>H25+H17+H33</f>
        <v>64938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1087</v>
      </c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59178</v>
      </c>
      <c r="D45" s="155">
        <f>D34+D39+D44</f>
        <v>59406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30</v>
      </c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27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27">
      <c r="A54" s="235" t="s">
        <v>166</v>
      </c>
      <c r="B54" s="249" t="s">
        <v>167</v>
      </c>
      <c r="C54" s="151">
        <v>329</v>
      </c>
      <c r="D54" s="151">
        <v>304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59577</v>
      </c>
      <c r="D55" s="155">
        <f>D19+D20+D21+D27+D32+D45+D51+D53+D54</f>
        <v>59728</v>
      </c>
      <c r="E55" s="237" t="s">
        <v>172</v>
      </c>
      <c r="F55" s="261" t="s">
        <v>173</v>
      </c>
      <c r="G55" s="154">
        <f>G49+G51+G52+G53+G54</f>
        <v>30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25.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4262</v>
      </c>
      <c r="H59" s="152">
        <v>4084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14</v>
      </c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5748</v>
      </c>
      <c r="H61" s="154">
        <f>SUM(H62:H68)</f>
        <v>3030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600</v>
      </c>
      <c r="H62" s="152">
        <v>92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4792</v>
      </c>
      <c r="H63" s="152">
        <v>2844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1</v>
      </c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321</v>
      </c>
      <c r="H66" s="152">
        <v>80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14</v>
      </c>
      <c r="H67" s="152">
        <v>9</v>
      </c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20</v>
      </c>
      <c r="H68" s="152">
        <v>5</v>
      </c>
    </row>
    <row r="69" spans="1:8" ht="15">
      <c r="A69" s="235" t="s">
        <v>215</v>
      </c>
      <c r="B69" s="241" t="s">
        <v>216</v>
      </c>
      <c r="C69" s="151">
        <v>3</v>
      </c>
      <c r="D69" s="151"/>
      <c r="E69" s="251" t="s">
        <v>78</v>
      </c>
      <c r="F69" s="242" t="s">
        <v>217</v>
      </c>
      <c r="G69" s="152"/>
      <c r="H69" s="152">
        <v>2565</v>
      </c>
    </row>
    <row r="70" spans="1:8" ht="25.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1760</v>
      </c>
      <c r="D71" s="151"/>
      <c r="E71" s="253" t="s">
        <v>46</v>
      </c>
      <c r="F71" s="273" t="s">
        <v>224</v>
      </c>
      <c r="G71" s="161">
        <f>G59+G60+G61+G69+G70</f>
        <v>10024</v>
      </c>
      <c r="H71" s="161">
        <f>H59+H60+H61+H69+H70</f>
        <v>9679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27">
      <c r="A74" s="235" t="s">
        <v>229</v>
      </c>
      <c r="B74" s="241" t="s">
        <v>230</v>
      </c>
      <c r="C74" s="151">
        <v>1</v>
      </c>
      <c r="D74" s="151">
        <v>1760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1764</v>
      </c>
      <c r="D75" s="155">
        <f>SUM(D67:D74)</f>
        <v>1760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10024</v>
      </c>
      <c r="H79" s="162">
        <f>H71+H74+H75+H76</f>
        <v>9679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13209</v>
      </c>
      <c r="D83" s="151">
        <v>13075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13209</v>
      </c>
      <c r="D84" s="155">
        <f>D83+D82+D78</f>
        <v>13075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20</v>
      </c>
      <c r="D87" s="151">
        <v>26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</v>
      </c>
      <c r="D88" s="151">
        <v>26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22</v>
      </c>
      <c r="D91" s="155">
        <f>SUM(D87:D90)</f>
        <v>52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</v>
      </c>
      <c r="D92" s="151">
        <v>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14996</v>
      </c>
      <c r="D93" s="155">
        <f>D64+D75+D84+D91+D92</f>
        <v>14889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268</v>
      </c>
      <c r="B94" s="288" t="s">
        <v>269</v>
      </c>
      <c r="C94" s="164">
        <f>C93+C55</f>
        <v>74573</v>
      </c>
      <c r="D94" s="164">
        <f>D93+D55</f>
        <v>74617</v>
      </c>
      <c r="E94" s="449" t="s">
        <v>270</v>
      </c>
      <c r="F94" s="289" t="s">
        <v>271</v>
      </c>
      <c r="G94" s="165">
        <f>G36+G39+G55+G79</f>
        <v>74573</v>
      </c>
      <c r="H94" s="165">
        <f>H36+H39+H55+H79</f>
        <v>74617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879</v>
      </c>
      <c r="B98" s="432"/>
      <c r="C98" s="578" t="s">
        <v>871</v>
      </c>
      <c r="D98" s="578"/>
      <c r="E98" s="578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8" t="s">
        <v>859</v>
      </c>
      <c r="D100" s="579"/>
      <c r="E100" s="57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5">
      <selection activeCell="C25" sqref="C25"/>
    </sheetView>
  </sheetViews>
  <sheetFormatPr defaultColWidth="9.37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 Железопътна Инфраструктура Холдингово Дружество АД</v>
      </c>
      <c r="C2" s="585"/>
      <c r="D2" s="585"/>
      <c r="E2" s="585"/>
      <c r="F2" s="587" t="s">
        <v>2</v>
      </c>
      <c r="G2" s="587"/>
      <c r="H2" s="526">
        <f>'справка №1-БАЛАНС'!H3</f>
        <v>175443402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01.01.2009 - 31.12.2009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9</v>
      </c>
      <c r="D9" s="46">
        <v>46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149</v>
      </c>
      <c r="D10" s="46">
        <v>257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19</v>
      </c>
      <c r="D11" s="46">
        <v>2</v>
      </c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593</v>
      </c>
      <c r="D12" s="46">
        <v>643</v>
      </c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29</v>
      </c>
      <c r="D13" s="46">
        <v>34</v>
      </c>
      <c r="E13" s="301" t="s">
        <v>51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24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7</v>
      </c>
      <c r="D16" s="47">
        <v>4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806</v>
      </c>
      <c r="D19" s="49">
        <f>SUM(D9:D15)+D16</f>
        <v>986</v>
      </c>
      <c r="E19" s="304" t="s">
        <v>316</v>
      </c>
      <c r="F19" s="552" t="s">
        <v>317</v>
      </c>
      <c r="G19" s="550">
        <v>976</v>
      </c>
      <c r="H19" s="550">
        <v>466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347</v>
      </c>
      <c r="D22" s="46">
        <v>330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>
        <v>245</v>
      </c>
      <c r="D23" s="46"/>
      <c r="E23" s="298" t="s">
        <v>329</v>
      </c>
      <c r="F23" s="552" t="s">
        <v>330</v>
      </c>
      <c r="G23" s="550"/>
      <c r="H23" s="550"/>
    </row>
    <row r="24" spans="1:18" ht="24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976</v>
      </c>
      <c r="H24" s="548">
        <f>SUM(H19:H23)</f>
        <v>466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22</v>
      </c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614</v>
      </c>
      <c r="D26" s="49">
        <f>SUM(D22:D25)</f>
        <v>330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24">
      <c r="A28" s="127" t="s">
        <v>336</v>
      </c>
      <c r="B28" s="293" t="s">
        <v>337</v>
      </c>
      <c r="C28" s="50">
        <f>C26+C19</f>
        <v>1420</v>
      </c>
      <c r="D28" s="50">
        <f>D26+D19</f>
        <v>1316</v>
      </c>
      <c r="E28" s="127" t="s">
        <v>338</v>
      </c>
      <c r="F28" s="554" t="s">
        <v>339</v>
      </c>
      <c r="G28" s="548">
        <f>G13+G15+G24</f>
        <v>976</v>
      </c>
      <c r="H28" s="548">
        <f>H13+H15+H24</f>
        <v>466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444</v>
      </c>
      <c r="H30" s="53">
        <f>IF((D28-H28)&gt;0,D28-H28,0)</f>
        <v>850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848</v>
      </c>
      <c r="B31" s="306" t="s">
        <v>344</v>
      </c>
      <c r="C31" s="46"/>
      <c r="D31" s="46"/>
      <c r="E31" s="296" t="s">
        <v>851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1420</v>
      </c>
      <c r="D33" s="49">
        <f>D28-D31+D32</f>
        <v>1316</v>
      </c>
      <c r="E33" s="127" t="s">
        <v>352</v>
      </c>
      <c r="F33" s="554" t="s">
        <v>353</v>
      </c>
      <c r="G33" s="53">
        <f>G32-G31+G28</f>
        <v>976</v>
      </c>
      <c r="H33" s="53">
        <f>H32-H31+H28</f>
        <v>466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444</v>
      </c>
      <c r="H34" s="548">
        <f>IF((D33-H33)&gt;0,D33-H33,0)</f>
        <v>850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-25</v>
      </c>
      <c r="D35" s="49">
        <f>D36+D37+D38</f>
        <v>-9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24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>
        <v>-25</v>
      </c>
      <c r="D37" s="430">
        <v>-9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24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419</v>
      </c>
      <c r="H39" s="559">
        <f>IF(H34&gt;0,IF(D35+H34&lt;0,0,D35+H34),IF(D34-D35&lt;0,D35-D34,0))</f>
        <v>841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419</v>
      </c>
      <c r="H41" s="52">
        <f>IF(D39=0,IF(H39-H40&gt;0,H39-H40+D40,0),IF(D39-D40&lt;0,D40-D39+H40,0))</f>
        <v>841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1395</v>
      </c>
      <c r="D42" s="53">
        <f>D33+D35+D39</f>
        <v>1307</v>
      </c>
      <c r="E42" s="128" t="s">
        <v>379</v>
      </c>
      <c r="F42" s="129" t="s">
        <v>380</v>
      </c>
      <c r="G42" s="53">
        <f>G39+G33</f>
        <v>1395</v>
      </c>
      <c r="H42" s="53">
        <f>H39+H33</f>
        <v>1307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855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881</v>
      </c>
      <c r="C48" s="427" t="s">
        <v>816</v>
      </c>
      <c r="D48" s="583" t="s">
        <v>873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4" t="s">
        <v>858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B4">
      <selection activeCell="C45" sqref="C45"/>
    </sheetView>
  </sheetViews>
  <sheetFormatPr defaultColWidth="9.37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 Железопътна Инфраструктура Холдингово Дружество АД</v>
      </c>
      <c r="C4" s="541" t="s">
        <v>2</v>
      </c>
      <c r="D4" s="541">
        <f>'справка №1-БАЛАНС'!H3</f>
        <v>175443402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01.01.2009 - 31.12.2009</v>
      </c>
      <c r="C6" s="472"/>
      <c r="D6" s="473" t="s">
        <v>275</v>
      </c>
      <c r="F6" s="325"/>
    </row>
    <row r="7" spans="1:6" ht="33.75" customHeight="1">
      <c r="A7" s="326" t="s">
        <v>383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-470</v>
      </c>
      <c r="D11" s="54">
        <v>-216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-366</v>
      </c>
      <c r="D13" s="54">
        <v>-418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/>
      <c r="D19" s="54">
        <v>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-836</v>
      </c>
      <c r="D20" s="55">
        <f>SUM(D10:D19)</f>
        <v>-633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-13</v>
      </c>
      <c r="D22" s="54">
        <v>-20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>
        <v>-849</v>
      </c>
      <c r="D24" s="54">
        <v>-12184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903</v>
      </c>
      <c r="D25" s="54">
        <v>817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>
        <v>788</v>
      </c>
      <c r="D26" s="54">
        <v>29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>
        <v>7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v>-6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830</v>
      </c>
      <c r="D32" s="55">
        <f>SUM(D22:D31)</f>
        <v>-11358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>
        <v>12644</v>
      </c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>
        <v>433</v>
      </c>
      <c r="D36" s="54">
        <v>3678</v>
      </c>
      <c r="E36" s="130"/>
      <c r="F36" s="130"/>
    </row>
    <row r="37" spans="1:6" ht="12">
      <c r="A37" s="332" t="s">
        <v>436</v>
      </c>
      <c r="B37" s="333" t="s">
        <v>437</v>
      </c>
      <c r="C37" s="54">
        <v>-408</v>
      </c>
      <c r="D37" s="54">
        <v>-4169</v>
      </c>
      <c r="E37" s="130"/>
      <c r="F37" s="130"/>
    </row>
    <row r="38" spans="1:6" ht="12">
      <c r="A38" s="332" t="s">
        <v>438</v>
      </c>
      <c r="B38" s="333" t="s">
        <v>439</v>
      </c>
      <c r="C38" s="54">
        <v>-17</v>
      </c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-32</v>
      </c>
      <c r="D39" s="54">
        <v>-112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>
        <v>-37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-24</v>
      </c>
      <c r="D42" s="55">
        <f>SUM(D34:D41)</f>
        <v>12004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-30</v>
      </c>
      <c r="D43" s="55">
        <f>D42+D32+D20</f>
        <v>13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52</v>
      </c>
      <c r="D44" s="132">
        <v>39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22</v>
      </c>
      <c r="D45" s="55">
        <f>D44+D43</f>
        <v>52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22</v>
      </c>
      <c r="D46" s="56">
        <v>52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871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860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2">
      <selection activeCell="L32" sqref="L32"/>
    </sheetView>
  </sheetViews>
  <sheetFormatPr defaultColWidth="9.37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90" t="s">
        <v>458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 Железопътна Инфраструктура Холдингово Дружество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175443402</v>
      </c>
      <c r="N3" s="2"/>
    </row>
    <row r="4" spans="1:15" s="532" customFormat="1" ht="13.5" customHeight="1">
      <c r="A4" s="467" t="s">
        <v>459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01.01.2009 - 31.12.2009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58363</v>
      </c>
      <c r="D11" s="58">
        <f>'справка №1-БАЛАНС'!H19</f>
        <v>10072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-3497</v>
      </c>
      <c r="K11" s="60"/>
      <c r="L11" s="344">
        <f>SUM(C11:K11)</f>
        <v>64938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58363</v>
      </c>
      <c r="D15" s="61">
        <f aca="true" t="shared" si="2" ref="D15:M15">D11+D12</f>
        <v>10072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-3497</v>
      </c>
      <c r="K15" s="61">
        <f t="shared" si="2"/>
        <v>0</v>
      </c>
      <c r="L15" s="344">
        <f t="shared" si="1"/>
        <v>64938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-419</v>
      </c>
      <c r="K16" s="60"/>
      <c r="L16" s="344">
        <f t="shared" si="1"/>
        <v>-419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58363</v>
      </c>
      <c r="D29" s="59">
        <f aca="true" t="shared" si="6" ref="D29:M29">D17+D20+D21+D24+D28+D27+D15+D16</f>
        <v>10072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-3916</v>
      </c>
      <c r="K29" s="59">
        <f t="shared" si="6"/>
        <v>0</v>
      </c>
      <c r="L29" s="344">
        <f t="shared" si="1"/>
        <v>64519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58363</v>
      </c>
      <c r="D32" s="59">
        <f t="shared" si="7"/>
        <v>10072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-3916</v>
      </c>
      <c r="K32" s="59">
        <f t="shared" si="7"/>
        <v>0</v>
      </c>
      <c r="L32" s="344">
        <f t="shared" si="1"/>
        <v>64519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856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884</v>
      </c>
      <c r="B38" s="19"/>
      <c r="C38" s="15"/>
      <c r="D38" s="591" t="s">
        <v>874</v>
      </c>
      <c r="E38" s="591"/>
      <c r="F38" s="591" t="s">
        <v>875</v>
      </c>
      <c r="G38" s="591"/>
      <c r="H38" s="591"/>
      <c r="I38" s="591"/>
      <c r="J38" s="15" t="s">
        <v>862</v>
      </c>
      <c r="K38" s="15"/>
      <c r="L38" s="591" t="s">
        <v>861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8">
      <selection activeCell="E11" sqref="E11"/>
    </sheetView>
  </sheetViews>
  <sheetFormatPr defaultColWidth="10.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382</v>
      </c>
      <c r="B2" s="598"/>
      <c r="C2" s="599" t="str">
        <f>'справка №1-БАЛАНС'!E3</f>
        <v> Железопътна Инфраструктура Холдингово Дружество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175443402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01.01.2009 - 31.12.2009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2" t="s">
        <v>462</v>
      </c>
      <c r="B5" s="603"/>
      <c r="C5" s="610" t="s">
        <v>8</v>
      </c>
      <c r="D5" s="357" t="s">
        <v>523</v>
      </c>
      <c r="E5" s="357"/>
      <c r="F5" s="357"/>
      <c r="G5" s="357"/>
      <c r="H5" s="357" t="s">
        <v>524</v>
      </c>
      <c r="I5" s="357"/>
      <c r="J5" s="608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8" t="s">
        <v>527</v>
      </c>
      <c r="R5" s="608" t="s">
        <v>528</v>
      </c>
    </row>
    <row r="6" spans="1:18" s="100" customFormat="1" ht="60">
      <c r="A6" s="604"/>
      <c r="B6" s="605"/>
      <c r="C6" s="611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9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9"/>
      <c r="R6" s="609"/>
    </row>
    <row r="7" spans="1:18" s="100" customFormat="1" ht="12">
      <c r="A7" s="360" t="s">
        <v>538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/>
      <c r="E11" s="189">
        <v>1</v>
      </c>
      <c r="F11" s="189"/>
      <c r="G11" s="74">
        <f t="shared" si="2"/>
        <v>1</v>
      </c>
      <c r="H11" s="65"/>
      <c r="I11" s="65"/>
      <c r="J11" s="74">
        <f t="shared" si="3"/>
        <v>1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>
        <v>58</v>
      </c>
      <c r="F13" s="189"/>
      <c r="G13" s="74">
        <f t="shared" si="2"/>
        <v>58</v>
      </c>
      <c r="H13" s="65"/>
      <c r="I13" s="65"/>
      <c r="J13" s="74">
        <f t="shared" si="3"/>
        <v>58</v>
      </c>
      <c r="K13" s="65"/>
      <c r="L13" s="65">
        <v>13</v>
      </c>
      <c r="M13" s="65"/>
      <c r="N13" s="74">
        <f t="shared" si="4"/>
        <v>13</v>
      </c>
      <c r="O13" s="65"/>
      <c r="P13" s="65"/>
      <c r="Q13" s="74">
        <f t="shared" si="0"/>
        <v>13</v>
      </c>
      <c r="R13" s="74">
        <f t="shared" si="1"/>
        <v>45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19</v>
      </c>
      <c r="E14" s="189">
        <v>12</v>
      </c>
      <c r="F14" s="189"/>
      <c r="G14" s="74">
        <f t="shared" si="2"/>
        <v>31</v>
      </c>
      <c r="H14" s="65"/>
      <c r="I14" s="65"/>
      <c r="J14" s="74">
        <f t="shared" si="3"/>
        <v>31</v>
      </c>
      <c r="K14" s="65">
        <v>2</v>
      </c>
      <c r="L14" s="65">
        <v>5</v>
      </c>
      <c r="M14" s="65"/>
      <c r="N14" s="74">
        <f t="shared" si="4"/>
        <v>7</v>
      </c>
      <c r="O14" s="65"/>
      <c r="P14" s="65"/>
      <c r="Q14" s="74">
        <f t="shared" si="0"/>
        <v>7</v>
      </c>
      <c r="R14" s="74">
        <f t="shared" si="1"/>
        <v>24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36">
      <c r="A15" s="455" t="s">
        <v>852</v>
      </c>
      <c r="B15" s="374" t="s">
        <v>853</v>
      </c>
      <c r="C15" s="456" t="s">
        <v>854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19</v>
      </c>
      <c r="E17" s="194">
        <f>SUM(E9:E16)</f>
        <v>71</v>
      </c>
      <c r="F17" s="194">
        <f>SUM(F9:F16)</f>
        <v>0</v>
      </c>
      <c r="G17" s="74">
        <f t="shared" si="2"/>
        <v>90</v>
      </c>
      <c r="H17" s="75">
        <f>SUM(H9:H16)</f>
        <v>0</v>
      </c>
      <c r="I17" s="75">
        <f>SUM(I9:I16)</f>
        <v>0</v>
      </c>
      <c r="J17" s="74">
        <f t="shared" si="3"/>
        <v>90</v>
      </c>
      <c r="K17" s="75">
        <f>SUM(K9:K16)</f>
        <v>2</v>
      </c>
      <c r="L17" s="75">
        <f>SUM(L9:L16)</f>
        <v>18</v>
      </c>
      <c r="M17" s="75">
        <f>SUM(M9:M16)</f>
        <v>0</v>
      </c>
      <c r="N17" s="74">
        <f t="shared" si="4"/>
        <v>20</v>
      </c>
      <c r="O17" s="75">
        <f>SUM(O9:O16)</f>
        <v>0</v>
      </c>
      <c r="P17" s="75">
        <f>SUM(P9:P16)</f>
        <v>0</v>
      </c>
      <c r="Q17" s="74">
        <f t="shared" si="5"/>
        <v>20</v>
      </c>
      <c r="R17" s="74">
        <f t="shared" si="6"/>
        <v>70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1</v>
      </c>
      <c r="E22" s="189"/>
      <c r="F22" s="189"/>
      <c r="G22" s="74">
        <f t="shared" si="2"/>
        <v>1</v>
      </c>
      <c r="H22" s="65"/>
      <c r="I22" s="65"/>
      <c r="J22" s="74">
        <f t="shared" si="3"/>
        <v>1</v>
      </c>
      <c r="K22" s="65"/>
      <c r="L22" s="65">
        <v>1</v>
      </c>
      <c r="M22" s="65"/>
      <c r="N22" s="74">
        <f t="shared" si="4"/>
        <v>1</v>
      </c>
      <c r="O22" s="65"/>
      <c r="P22" s="65"/>
      <c r="Q22" s="74">
        <f t="shared" si="5"/>
        <v>1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835</v>
      </c>
      <c r="C25" s="376" t="s">
        <v>580</v>
      </c>
      <c r="D25" s="190">
        <f>SUM(D21:D24)</f>
        <v>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</v>
      </c>
      <c r="H25" s="66">
        <f t="shared" si="7"/>
        <v>0</v>
      </c>
      <c r="I25" s="66">
        <f t="shared" si="7"/>
        <v>0</v>
      </c>
      <c r="J25" s="67">
        <f t="shared" si="3"/>
        <v>1</v>
      </c>
      <c r="K25" s="66">
        <f t="shared" si="7"/>
        <v>0</v>
      </c>
      <c r="L25" s="66">
        <f t="shared" si="7"/>
        <v>1</v>
      </c>
      <c r="M25" s="66">
        <f t="shared" si="7"/>
        <v>0</v>
      </c>
      <c r="N25" s="67">
        <f t="shared" si="4"/>
        <v>1</v>
      </c>
      <c r="O25" s="66">
        <f t="shared" si="7"/>
        <v>0</v>
      </c>
      <c r="P25" s="66">
        <f t="shared" si="7"/>
        <v>0</v>
      </c>
      <c r="Q25" s="67">
        <f t="shared" si="5"/>
        <v>1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849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850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20</v>
      </c>
      <c r="E40" s="438">
        <f>E17+E18+E19+E25+E38+E39</f>
        <v>71</v>
      </c>
      <c r="F40" s="438">
        <f aca="true" t="shared" si="13" ref="F40:R40">F17+F18+F19+F25+F38+F39</f>
        <v>0</v>
      </c>
      <c r="G40" s="438">
        <f t="shared" si="13"/>
        <v>91</v>
      </c>
      <c r="H40" s="438">
        <f t="shared" si="13"/>
        <v>0</v>
      </c>
      <c r="I40" s="438">
        <f t="shared" si="13"/>
        <v>0</v>
      </c>
      <c r="J40" s="438">
        <f t="shared" si="13"/>
        <v>91</v>
      </c>
      <c r="K40" s="438">
        <f t="shared" si="13"/>
        <v>2</v>
      </c>
      <c r="L40" s="438">
        <f t="shared" si="13"/>
        <v>19</v>
      </c>
      <c r="M40" s="438">
        <f t="shared" si="13"/>
        <v>0</v>
      </c>
      <c r="N40" s="438">
        <f t="shared" si="13"/>
        <v>21</v>
      </c>
      <c r="O40" s="438">
        <f t="shared" si="13"/>
        <v>0</v>
      </c>
      <c r="P40" s="438">
        <f t="shared" si="13"/>
        <v>0</v>
      </c>
      <c r="Q40" s="438">
        <f t="shared" si="13"/>
        <v>21</v>
      </c>
      <c r="R40" s="438">
        <f t="shared" si="13"/>
        <v>70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876</v>
      </c>
      <c r="C44" s="354"/>
      <c r="D44" s="355"/>
      <c r="E44" s="355"/>
      <c r="F44" s="355"/>
      <c r="G44" s="351"/>
      <c r="H44" s="356" t="s">
        <v>863</v>
      </c>
      <c r="I44" s="356"/>
      <c r="J44" s="356"/>
      <c r="K44" s="612" t="s">
        <v>873</v>
      </c>
      <c r="L44" s="612"/>
      <c r="M44" s="612"/>
      <c r="N44" s="612"/>
      <c r="O44" s="606" t="s">
        <v>859</v>
      </c>
      <c r="P44" s="607"/>
      <c r="Q44" s="607"/>
      <c r="R44" s="60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M3:N3"/>
    <mergeCell ref="A5:B6"/>
    <mergeCell ref="O44:R44"/>
    <mergeCell ref="Q5:Q6"/>
    <mergeCell ref="R5:R6"/>
    <mergeCell ref="J5:J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5">
      <selection activeCell="C43" sqref="C43"/>
    </sheetView>
  </sheetViews>
  <sheetFormatPr defaultColWidth="10.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6" t="s">
        <v>606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9" t="str">
        <f>'справка №1-БАЛАНС'!E3</f>
        <v> Железопътна Инфраструктура Холдингово Дружество АД</v>
      </c>
      <c r="C3" s="620"/>
      <c r="D3" s="526" t="s">
        <v>2</v>
      </c>
      <c r="E3" s="107">
        <f>'справка №1-БАЛАНС'!H3</f>
        <v>175443402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01.01.2009 - 31.12.2009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24">
      <c r="A6" s="389" t="s">
        <v>462</v>
      </c>
      <c r="B6" s="390" t="s">
        <v>8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24">
      <c r="A10" s="393" t="s">
        <v>615</v>
      </c>
      <c r="B10" s="395"/>
      <c r="C10" s="104"/>
      <c r="D10" s="104"/>
      <c r="E10" s="120"/>
      <c r="F10" s="106"/>
    </row>
    <row r="11" spans="1:15" ht="24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24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>
        <v>329</v>
      </c>
      <c r="D21" s="108"/>
      <c r="E21" s="120">
        <f t="shared" si="0"/>
        <v>329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636</v>
      </c>
      <c r="B23" s="399"/>
      <c r="C23" s="119"/>
      <c r="D23" s="104"/>
      <c r="E23" s="120"/>
      <c r="F23" s="106"/>
    </row>
    <row r="24" spans="1:15" ht="24">
      <c r="A24" s="396" t="s">
        <v>637</v>
      </c>
      <c r="B24" s="397" t="s">
        <v>638</v>
      </c>
      <c r="C24" s="119">
        <f>SUM(C25:C27)</f>
        <v>13207</v>
      </c>
      <c r="D24" s="119">
        <f>SUM(D25:D27)</f>
        <v>13207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>
        <v>11951</v>
      </c>
      <c r="D25" s="108">
        <v>11951</v>
      </c>
      <c r="E25" s="120">
        <f>C25-D25</f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>
        <v>1256</v>
      </c>
      <c r="D27" s="108">
        <v>1256</v>
      </c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/>
      <c r="D28" s="108"/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>
        <v>3</v>
      </c>
      <c r="D29" s="108">
        <v>3</v>
      </c>
      <c r="E29" s="120">
        <f t="shared" si="0"/>
        <v>0</v>
      </c>
      <c r="F29" s="106"/>
    </row>
    <row r="30" spans="1:6" ht="24">
      <c r="A30" s="396" t="s">
        <v>649</v>
      </c>
      <c r="B30" s="397" t="s">
        <v>650</v>
      </c>
      <c r="C30" s="108">
        <v>2</v>
      </c>
      <c r="D30" s="108">
        <v>2</v>
      </c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>
        <v>1760</v>
      </c>
      <c r="D31" s="108">
        <v>1760</v>
      </c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2</v>
      </c>
      <c r="D38" s="105">
        <f>SUM(D39:D42)</f>
        <v>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2</v>
      </c>
      <c r="D42" s="108">
        <v>2</v>
      </c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14974</v>
      </c>
      <c r="D43" s="104">
        <f>D24+D28+D29+D31+D30+D32+D33+D38</f>
        <v>14974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15303</v>
      </c>
      <c r="D44" s="103">
        <f>D43+D21+D19+D9</f>
        <v>14974</v>
      </c>
      <c r="E44" s="118">
        <f>E43+E21+E19+E9</f>
        <v>329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462</v>
      </c>
      <c r="B48" s="390" t="s">
        <v>8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36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24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24">
      <c r="A62" s="396" t="s">
        <v>141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>
        <v>30</v>
      </c>
      <c r="D64" s="108"/>
      <c r="E64" s="119">
        <f t="shared" si="1"/>
        <v>30</v>
      </c>
      <c r="F64" s="110"/>
    </row>
    <row r="65" spans="1:6" ht="12">
      <c r="A65" s="396" t="s">
        <v>706</v>
      </c>
      <c r="B65" s="397" t="s">
        <v>707</v>
      </c>
      <c r="C65" s="109">
        <v>30</v>
      </c>
      <c r="D65" s="109"/>
      <c r="E65" s="119">
        <f t="shared" si="1"/>
        <v>30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30</v>
      </c>
      <c r="D66" s="103">
        <f>D52+D56+D61+D62+D63+D64</f>
        <v>0</v>
      </c>
      <c r="E66" s="119">
        <f t="shared" si="1"/>
        <v>30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600</v>
      </c>
      <c r="D71" s="105">
        <f>SUM(D72:D74)</f>
        <v>600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>
        <v>204</v>
      </c>
      <c r="D72" s="108">
        <v>204</v>
      </c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>
        <v>396</v>
      </c>
      <c r="D74" s="108">
        <v>396</v>
      </c>
      <c r="E74" s="119">
        <f t="shared" si="1"/>
        <v>0</v>
      </c>
      <c r="F74" s="110"/>
    </row>
    <row r="75" spans="1:16" ht="36">
      <c r="A75" s="396" t="s">
        <v>691</v>
      </c>
      <c r="B75" s="397" t="s">
        <v>721</v>
      </c>
      <c r="C75" s="103">
        <f>C76+C78</f>
        <v>4262</v>
      </c>
      <c r="D75" s="103">
        <f>D76+D78</f>
        <v>4262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>
        <v>4262</v>
      </c>
      <c r="D76" s="108">
        <v>4262</v>
      </c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14</v>
      </c>
      <c r="D80" s="103">
        <f>SUM(D81:D84)</f>
        <v>14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>
        <v>14</v>
      </c>
      <c r="D84" s="108">
        <v>14</v>
      </c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5148</v>
      </c>
      <c r="D85" s="104">
        <f>SUM(D86:D90)+D94</f>
        <v>5148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>
        <v>4792</v>
      </c>
      <c r="D86" s="108">
        <v>4792</v>
      </c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1</v>
      </c>
      <c r="D87" s="108">
        <v>1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321</v>
      </c>
      <c r="D89" s="108">
        <v>321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20</v>
      </c>
      <c r="D90" s="103">
        <f>SUM(D91:D93)</f>
        <v>20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/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>
        <v>20</v>
      </c>
      <c r="D93" s="108">
        <v>20</v>
      </c>
      <c r="E93" s="119">
        <f t="shared" si="1"/>
        <v>0</v>
      </c>
      <c r="F93" s="108"/>
    </row>
    <row r="94" spans="1:6" ht="24">
      <c r="A94" s="396" t="s">
        <v>755</v>
      </c>
      <c r="B94" s="397" t="s">
        <v>756</v>
      </c>
      <c r="C94" s="108">
        <v>14</v>
      </c>
      <c r="D94" s="108">
        <v>14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/>
      <c r="D95" s="108"/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10024</v>
      </c>
      <c r="D96" s="104">
        <f>D85+D80+D75+D71+D95</f>
        <v>10024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10054</v>
      </c>
      <c r="D97" s="104">
        <f>D96+D68+D66</f>
        <v>10024</v>
      </c>
      <c r="E97" s="104">
        <f>E96+E68+E66</f>
        <v>30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777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879</v>
      </c>
      <c r="B109" s="614"/>
      <c r="C109" s="614" t="s">
        <v>871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859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6">
      <selection activeCell="A35" sqref="A35"/>
    </sheetView>
  </sheetViews>
  <sheetFormatPr defaultColWidth="10.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1" t="str">
        <f>'справка №1-БАЛАНС'!E3</f>
        <v> Железопътна Инфраструктура Холдингово Дружество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175443402</v>
      </c>
    </row>
    <row r="5" spans="1:9" ht="15">
      <c r="A5" s="501" t="s">
        <v>5</v>
      </c>
      <c r="B5" s="622" t="str">
        <f>'справка №1-БАЛАНС'!E5</f>
        <v>01.01.2009 - 31.12.2009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24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883</v>
      </c>
      <c r="B30" s="624"/>
      <c r="C30" s="624"/>
      <c r="D30" s="459" t="s">
        <v>816</v>
      </c>
      <c r="E30" s="623" t="s">
        <v>873</v>
      </c>
      <c r="F30" s="623"/>
      <c r="G30" s="623"/>
      <c r="H30" s="420" t="s">
        <v>778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 t="s">
        <v>864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 t="s">
        <v>865</v>
      </c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3">
      <selection activeCell="C12" sqref="C12"/>
    </sheetView>
  </sheetViews>
  <sheetFormatPr defaultColWidth="10.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817</v>
      </c>
      <c r="B2" s="145"/>
      <c r="C2" s="145"/>
      <c r="D2" s="145"/>
      <c r="E2" s="145"/>
      <c r="F2" s="145"/>
    </row>
    <row r="3" spans="1:6" ht="12.75" customHeight="1">
      <c r="A3" s="145" t="s">
        <v>818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8" t="str">
        <f>'справка №1-БАЛАНС'!E3</f>
        <v> Железопътна Инфраструктура Холдингово Дружество АД</v>
      </c>
      <c r="C5" s="628"/>
      <c r="D5" s="628"/>
      <c r="E5" s="570" t="s">
        <v>2</v>
      </c>
      <c r="F5" s="451">
        <f>'справка №1-БАЛАНС'!H3</f>
        <v>175443402</v>
      </c>
    </row>
    <row r="6" spans="1:13" ht="15" customHeight="1">
      <c r="A6" s="27" t="s">
        <v>819</v>
      </c>
      <c r="B6" s="629" t="str">
        <f>'справка №1-БАЛАНС'!E5</f>
        <v>01.01.2009 - 31.12.2009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820</v>
      </c>
      <c r="B8" s="32" t="s">
        <v>8</v>
      </c>
      <c r="C8" s="33" t="s">
        <v>821</v>
      </c>
      <c r="D8" s="33" t="s">
        <v>822</v>
      </c>
      <c r="E8" s="33" t="s">
        <v>823</v>
      </c>
      <c r="F8" s="33" t="s">
        <v>824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825</v>
      </c>
      <c r="B10" s="35"/>
      <c r="C10" s="429"/>
      <c r="D10" s="429"/>
      <c r="E10" s="429"/>
      <c r="F10" s="429"/>
    </row>
    <row r="11" spans="1:6" ht="18" customHeight="1">
      <c r="A11" s="36" t="s">
        <v>826</v>
      </c>
      <c r="B11" s="37"/>
      <c r="C11" s="429"/>
      <c r="D11" s="429"/>
      <c r="E11" s="429"/>
      <c r="F11" s="429"/>
    </row>
    <row r="12" spans="1:6" ht="14.25" customHeight="1">
      <c r="A12" s="36" t="s">
        <v>867</v>
      </c>
      <c r="B12" s="37"/>
      <c r="C12" s="441">
        <v>31223</v>
      </c>
      <c r="D12" s="575">
        <v>1</v>
      </c>
      <c r="E12" s="441"/>
      <c r="F12" s="443">
        <f>C12-E12</f>
        <v>31223</v>
      </c>
    </row>
    <row r="13" spans="1:6" ht="25.5">
      <c r="A13" s="36" t="s">
        <v>868</v>
      </c>
      <c r="B13" s="37"/>
      <c r="C13" s="441">
        <v>15402</v>
      </c>
      <c r="D13" s="575">
        <v>0.819</v>
      </c>
      <c r="E13" s="441"/>
      <c r="F13" s="443">
        <f aca="true" t="shared" si="0" ref="F13:F26">C13-E13</f>
        <v>15402</v>
      </c>
    </row>
    <row r="14" spans="1:6" ht="12.75">
      <c r="A14" s="36" t="s">
        <v>869</v>
      </c>
      <c r="B14" s="37"/>
      <c r="C14" s="441">
        <v>5085</v>
      </c>
      <c r="D14" s="575">
        <v>1</v>
      </c>
      <c r="E14" s="441"/>
      <c r="F14" s="443">
        <f t="shared" si="0"/>
        <v>5085</v>
      </c>
    </row>
    <row r="15" spans="1:6" ht="25.5">
      <c r="A15" s="36" t="s">
        <v>870</v>
      </c>
      <c r="B15" s="37"/>
      <c r="C15" s="441">
        <v>6356</v>
      </c>
      <c r="D15" s="575">
        <v>1</v>
      </c>
      <c r="E15" s="441"/>
      <c r="F15" s="443">
        <f t="shared" si="0"/>
        <v>6356</v>
      </c>
    </row>
    <row r="16" spans="1:6" ht="12.75">
      <c r="A16" s="36" t="s">
        <v>878</v>
      </c>
      <c r="B16" s="37"/>
      <c r="C16" s="441">
        <v>25</v>
      </c>
      <c r="D16" s="575">
        <v>0.5</v>
      </c>
      <c r="E16" s="441"/>
      <c r="F16" s="443">
        <f t="shared" si="0"/>
        <v>25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829</v>
      </c>
      <c r="C27" s="429">
        <f>SUM(C12:C26)</f>
        <v>58091</v>
      </c>
      <c r="D27" s="429"/>
      <c r="E27" s="429">
        <f>SUM(E12:E26)</f>
        <v>0</v>
      </c>
      <c r="F27" s="442">
        <f>SUM(F12:F26)</f>
        <v>58091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830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831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832</v>
      </c>
      <c r="B45" s="40"/>
      <c r="C45" s="429"/>
      <c r="D45" s="429"/>
      <c r="E45" s="429"/>
      <c r="F45" s="442"/>
    </row>
    <row r="46" spans="1:6" ht="12.75">
      <c r="A46" s="36" t="s">
        <v>877</v>
      </c>
      <c r="B46" s="40"/>
      <c r="C46" s="441">
        <v>1087</v>
      </c>
      <c r="D46" s="575">
        <v>0.43</v>
      </c>
      <c r="E46" s="441"/>
      <c r="F46" s="443">
        <f>C46-E46</f>
        <v>1087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833</v>
      </c>
      <c r="C61" s="429">
        <f>SUM(C46:C60)</f>
        <v>1087</v>
      </c>
      <c r="D61" s="429"/>
      <c r="E61" s="429">
        <f>SUM(E46:E60)</f>
        <v>0</v>
      </c>
      <c r="F61" s="442">
        <f>SUM(F46:F60)</f>
        <v>1087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834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835</v>
      </c>
      <c r="B78" s="39" t="s">
        <v>836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837</v>
      </c>
      <c r="B79" s="39" t="s">
        <v>838</v>
      </c>
      <c r="C79" s="429">
        <f>C78+C61+C44+C27</f>
        <v>59178</v>
      </c>
      <c r="D79" s="429"/>
      <c r="E79" s="429">
        <f>E78+E61+E44+E27</f>
        <v>0</v>
      </c>
      <c r="F79" s="442">
        <f>F78+F61+F44+F27</f>
        <v>59178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839</v>
      </c>
      <c r="B80" s="39"/>
      <c r="C80" s="429"/>
      <c r="D80" s="429"/>
      <c r="E80" s="429"/>
      <c r="F80" s="442"/>
    </row>
    <row r="81" spans="1:6" ht="14.25" customHeight="1">
      <c r="A81" s="36" t="s">
        <v>826</v>
      </c>
      <c r="B81" s="40"/>
      <c r="C81" s="429"/>
      <c r="D81" s="429"/>
      <c r="E81" s="429"/>
      <c r="F81" s="442"/>
    </row>
    <row r="82" spans="1:6" ht="12.75">
      <c r="A82" s="36" t="s">
        <v>827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828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840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830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841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832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842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834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835</v>
      </c>
      <c r="B148" s="39" t="s">
        <v>843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844</v>
      </c>
      <c r="B149" s="39" t="s">
        <v>845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883</v>
      </c>
      <c r="B151" s="453"/>
      <c r="C151" s="630" t="s">
        <v>871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872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12:F26 C63:F77 C82:F96 C99:F113 C116:F130 C46:F6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</cp:lastModifiedBy>
  <cp:lastPrinted>2009-10-29T14:34:52Z</cp:lastPrinted>
  <dcterms:created xsi:type="dcterms:W3CDTF">2000-06-29T12:02:40Z</dcterms:created>
  <dcterms:modified xsi:type="dcterms:W3CDTF">2010-01-30T10:43:48Z</dcterms:modified>
  <cp:category/>
  <cp:version/>
  <cp:contentType/>
  <cp:contentStatus/>
</cp:coreProperties>
</file>