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<sst xmlns="http://schemas.openxmlformats.org/spreadsheetml/2006/main" count="4307" uniqueCount="1006">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</sst>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15" sqref="E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43921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43945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43945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31.03.2020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49286</v>
      </c>
      <c r="D6" s="674">
        <f aca="true" t="shared" si="0" ref="D6:D15">C6-E6</f>
        <v>0</v>
      </c>
      <c r="E6" s="673">
        <f>'1-Баланс'!G95</f>
        <v>49286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38355</v>
      </c>
      <c r="D7" s="674">
        <f t="shared" si="0"/>
        <v>25467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16</v>
      </c>
      <c r="D8" s="674">
        <f t="shared" si="0"/>
        <v>0</v>
      </c>
      <c r="E8" s="673">
        <f>ABS('2-Отчет за доходите'!C44)-ABS('2-Отчет за доходите'!G44)</f>
        <v>16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115</v>
      </c>
      <c r="D9" s="674">
        <f t="shared" si="0"/>
        <v>0</v>
      </c>
      <c r="E9" s="673">
        <f>'3-Отчет за паричния поток'!C45</f>
        <v>115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91</v>
      </c>
      <c r="D10" s="674">
        <f t="shared" si="0"/>
        <v>0</v>
      </c>
      <c r="E10" s="673">
        <f>'3-Отчет за паричния поток'!C46</f>
        <v>91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38355</v>
      </c>
      <c r="D11" s="674">
        <f t="shared" si="0"/>
        <v>0</v>
      </c>
      <c r="E11" s="673">
        <f>'4-Отчет за собствения капитал'!L34</f>
        <v>38355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0.002505480739116818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0.00041715552079259546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0.001463727014911719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0.0003246357992127582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1.002407825432656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3.9080348499515973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3.40049785645139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0.013552758954501452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0.012584704743465635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0.25857391586022593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0.1295702633607921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0.087980026156224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0.2849954373614913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0.22178712007466625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0.0014861165428236213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0.05839963969373968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28.10025706940874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4987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14754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190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68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51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21012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14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21027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2382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939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82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267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3670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16308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1955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38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6167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24491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49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91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28259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49286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11323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763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10560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48283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-22832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-22832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-22816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38355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113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471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605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1161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148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798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988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3700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832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5927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106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386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3679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65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758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662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271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42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6801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223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207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7231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49286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4218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166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332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1477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295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71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-174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125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6510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41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135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6645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6645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6661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6262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81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27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6386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143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132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132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6661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6661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6661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6474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-4666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-1494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-160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154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2367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67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2433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-2595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-2611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115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91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763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763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763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763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10561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10561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-1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10560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10560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323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323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-323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-23155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-23155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323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-22832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-22832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38340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38340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38355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38355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40984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553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441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108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50998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51143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15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15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15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14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14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66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66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66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80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40985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108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50999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51078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40985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108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50999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51078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2930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25942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359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369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56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29656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60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3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63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29719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33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289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331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332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2963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26231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362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373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58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29987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61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3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64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30051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2963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26231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362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373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58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29987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61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3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64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30051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4987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14754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191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68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50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21012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14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15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21027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16308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292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15961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1955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38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6167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24491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24491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16308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292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15961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1955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38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6167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24491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24491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113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113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2768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471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2902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798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106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59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47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832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154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678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5821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386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3679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65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758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271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91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180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662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42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6801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10501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106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59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47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832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154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678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5821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386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3679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65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758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271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91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180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662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42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6801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6801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113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113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2768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471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2902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798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3700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2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56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2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8">
      <selection activeCell="F69" sqref="F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4987</v>
      </c>
      <c r="D13" s="196">
        <v>5020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14754</v>
      </c>
      <c r="D14" s="196">
        <v>15043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190</v>
      </c>
      <c r="D15" s="196">
        <v>193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68</v>
      </c>
      <c r="D16" s="196">
        <v>71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51</v>
      </c>
      <c r="D17" s="196">
        <v>53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21012</v>
      </c>
      <c r="D20" s="598">
        <f>SUM(D12:D19)</f>
        <v>21342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11323</v>
      </c>
      <c r="H22" s="614">
        <f>SUM(H23:H25)</f>
        <v>11323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763</v>
      </c>
      <c r="H23" s="196">
        <v>763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3</v>
      </c>
      <c r="E25" s="89" t="s">
        <v>73</v>
      </c>
      <c r="F25" s="93" t="s">
        <v>74</v>
      </c>
      <c r="G25" s="197">
        <v>10560</v>
      </c>
      <c r="H25" s="196">
        <v>10560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48283</v>
      </c>
      <c r="H26" s="598">
        <f>H20+H21+H22</f>
        <v>48283</v>
      </c>
      <c r="M26" s="98"/>
    </row>
    <row r="27" spans="1:8" ht="15.75">
      <c r="A27" s="89" t="s">
        <v>79</v>
      </c>
      <c r="B27" s="91" t="s">
        <v>80</v>
      </c>
      <c r="C27" s="197">
        <v>14</v>
      </c>
      <c r="D27" s="196">
        <v>13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</v>
      </c>
      <c r="D28" s="598">
        <f>SUM(D24:D27)</f>
        <v>16</v>
      </c>
      <c r="E28" s="202" t="s">
        <v>84</v>
      </c>
      <c r="F28" s="93" t="s">
        <v>85</v>
      </c>
      <c r="G28" s="595">
        <f>SUM(G29:G31)</f>
        <v>-22832</v>
      </c>
      <c r="H28" s="596">
        <f>SUM(H29:H31)</f>
        <v>-23155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-22832</v>
      </c>
      <c r="H30" s="196">
        <v>-23155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</v>
      </c>
      <c r="H32" s="196">
        <v>323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-22816</v>
      </c>
      <c r="H34" s="598">
        <f>H28+H32+H33</f>
        <v>-22832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38355</v>
      </c>
      <c r="H37" s="600">
        <f>H26+H18+H34</f>
        <v>38339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113</v>
      </c>
      <c r="H45" s="196">
        <v>113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471</v>
      </c>
      <c r="H49" s="196">
        <v>471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605</v>
      </c>
      <c r="H50" s="596">
        <f>SUM(H44:H49)</f>
        <v>605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1161</v>
      </c>
      <c r="H52" s="196">
        <v>1161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148</v>
      </c>
      <c r="H53" s="196">
        <v>148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798</v>
      </c>
      <c r="H54" s="196">
        <v>798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988</v>
      </c>
      <c r="H55" s="196">
        <v>988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21027</v>
      </c>
      <c r="D56" s="602">
        <f>D20+D21+D22+D28+D33+D46+D52+D54+D55</f>
        <v>21358</v>
      </c>
      <c r="E56" s="100" t="s">
        <v>850</v>
      </c>
      <c r="F56" s="99" t="s">
        <v>172</v>
      </c>
      <c r="G56" s="599">
        <f>G50+G52+G53+G54+G55</f>
        <v>3700</v>
      </c>
      <c r="H56" s="600">
        <f>H50+H52+H53+H54+H55</f>
        <v>3700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2382</v>
      </c>
      <c r="D59" s="196">
        <v>2263</v>
      </c>
      <c r="E59" s="201" t="s">
        <v>180</v>
      </c>
      <c r="F59" s="486" t="s">
        <v>181</v>
      </c>
      <c r="G59" s="197">
        <v>832</v>
      </c>
      <c r="H59" s="196">
        <v>1189</v>
      </c>
    </row>
    <row r="60" spans="1:13" ht="15.75">
      <c r="A60" s="89" t="s">
        <v>178</v>
      </c>
      <c r="B60" s="91" t="s">
        <v>179</v>
      </c>
      <c r="C60" s="197">
        <v>939</v>
      </c>
      <c r="D60" s="196">
        <v>834</v>
      </c>
      <c r="E60" s="89" t="s">
        <v>184</v>
      </c>
      <c r="F60" s="93" t="s">
        <v>185</v>
      </c>
      <c r="G60" s="197"/>
      <c r="H60" s="196">
        <v>2417</v>
      </c>
      <c r="M60" s="98"/>
    </row>
    <row r="61" spans="1:8" ht="15.75">
      <c r="A61" s="89" t="s">
        <v>182</v>
      </c>
      <c r="B61" s="91" t="s">
        <v>183</v>
      </c>
      <c r="C61" s="197">
        <v>82</v>
      </c>
      <c r="D61" s="196">
        <v>58</v>
      </c>
      <c r="E61" s="200" t="s">
        <v>188</v>
      </c>
      <c r="F61" s="93" t="s">
        <v>189</v>
      </c>
      <c r="G61" s="595">
        <f>SUM(G62:G68)</f>
        <v>5927</v>
      </c>
      <c r="H61" s="596">
        <f>SUM(H62:H68)</f>
        <v>5495</v>
      </c>
    </row>
    <row r="62" spans="1:13" ht="15.75">
      <c r="A62" s="89" t="s">
        <v>186</v>
      </c>
      <c r="B62" s="94" t="s">
        <v>187</v>
      </c>
      <c r="C62" s="197">
        <v>267</v>
      </c>
      <c r="D62" s="196">
        <v>182</v>
      </c>
      <c r="E62" s="200" t="s">
        <v>192</v>
      </c>
      <c r="F62" s="93" t="s">
        <v>193</v>
      </c>
      <c r="G62" s="197">
        <v>106</v>
      </c>
      <c r="H62" s="196">
        <v>279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386</v>
      </c>
      <c r="H63" s="196">
        <v>379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3679</v>
      </c>
      <c r="H64" s="196">
        <v>3327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3670</v>
      </c>
      <c r="D65" s="598">
        <f>SUM(D59:D64)</f>
        <v>3337</v>
      </c>
      <c r="E65" s="89" t="s">
        <v>201</v>
      </c>
      <c r="F65" s="93" t="s">
        <v>202</v>
      </c>
      <c r="G65" s="197">
        <v>65</v>
      </c>
      <c r="H65" s="196">
        <v>66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758</v>
      </c>
      <c r="H66" s="196">
        <v>780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662</v>
      </c>
      <c r="H67" s="196">
        <v>445</v>
      </c>
    </row>
    <row r="68" spans="1:8" ht="15.75">
      <c r="A68" s="89" t="s">
        <v>206</v>
      </c>
      <c r="B68" s="91" t="s">
        <v>207</v>
      </c>
      <c r="C68" s="197">
        <v>16308</v>
      </c>
      <c r="D68" s="196">
        <v>18662</v>
      </c>
      <c r="E68" s="89" t="s">
        <v>212</v>
      </c>
      <c r="F68" s="93" t="s">
        <v>213</v>
      </c>
      <c r="G68" s="197">
        <v>271</v>
      </c>
      <c r="H68" s="196">
        <v>219</v>
      </c>
    </row>
    <row r="69" spans="1:8" ht="15.75">
      <c r="A69" s="89" t="s">
        <v>210</v>
      </c>
      <c r="B69" s="91" t="s">
        <v>211</v>
      </c>
      <c r="C69" s="197">
        <v>1955</v>
      </c>
      <c r="D69" s="196">
        <v>1709</v>
      </c>
      <c r="E69" s="201" t="s">
        <v>79</v>
      </c>
      <c r="F69" s="93" t="s">
        <v>216</v>
      </c>
      <c r="G69" s="197">
        <v>42</v>
      </c>
      <c r="H69" s="196">
        <v>47</v>
      </c>
    </row>
    <row r="70" spans="1:8" ht="15.75">
      <c r="A70" s="89" t="s">
        <v>214</v>
      </c>
      <c r="B70" s="91" t="s">
        <v>215</v>
      </c>
      <c r="C70" s="197">
        <v>38</v>
      </c>
      <c r="D70" s="196">
        <v>16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6167</v>
      </c>
      <c r="D71" s="196">
        <v>6526</v>
      </c>
      <c r="E71" s="474" t="s">
        <v>47</v>
      </c>
      <c r="F71" s="95" t="s">
        <v>223</v>
      </c>
      <c r="G71" s="597">
        <f>G59+G60+G61+G69+G70</f>
        <v>6801</v>
      </c>
      <c r="H71" s="598">
        <f>H59+H60+H61+H69+H70</f>
        <v>9148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</v>
      </c>
      <c r="D75" s="196">
        <v>30</v>
      </c>
      <c r="E75" s="485" t="s">
        <v>160</v>
      </c>
      <c r="F75" s="95" t="s">
        <v>233</v>
      </c>
      <c r="G75" s="478">
        <v>223</v>
      </c>
      <c r="H75" s="479">
        <v>297</v>
      </c>
    </row>
    <row r="76" spans="1:8" ht="15.75">
      <c r="A76" s="482" t="s">
        <v>77</v>
      </c>
      <c r="B76" s="96" t="s">
        <v>232</v>
      </c>
      <c r="C76" s="597">
        <f>SUM(C68:C75)</f>
        <v>24491</v>
      </c>
      <c r="D76" s="598">
        <f>SUM(D68:D75)</f>
        <v>26943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207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7231</v>
      </c>
      <c r="H79" s="600">
        <f>H71+H73+H75+H77</f>
        <v>9721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</v>
      </c>
      <c r="D84" s="196">
        <v>7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</v>
      </c>
      <c r="D85" s="598">
        <f>D84+D83+D79</f>
        <v>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49</v>
      </c>
      <c r="D88" s="196">
        <v>25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</v>
      </c>
      <c r="D89" s="196">
        <v>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91</v>
      </c>
      <c r="D92" s="598">
        <f>SUM(D88:D91)</f>
        <v>115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28259</v>
      </c>
      <c r="D94" s="602">
        <f>D65+D76+D85+D92+D93</f>
        <v>30402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49286</v>
      </c>
      <c r="D95" s="604">
        <f>D94+D56</f>
        <v>51760</v>
      </c>
      <c r="E95" s="229" t="s">
        <v>942</v>
      </c>
      <c r="F95" s="489" t="s">
        <v>268</v>
      </c>
      <c r="G95" s="603">
        <f>G37+G40+G56+G79</f>
        <v>49286</v>
      </c>
      <c r="H95" s="604">
        <f>H37+H40+H56+H79</f>
        <v>51760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43945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4218</v>
      </c>
      <c r="D12" s="316">
        <v>4818</v>
      </c>
      <c r="E12" s="194" t="s">
        <v>277</v>
      </c>
      <c r="F12" s="240" t="s">
        <v>278</v>
      </c>
      <c r="G12" s="316">
        <v>6262</v>
      </c>
      <c r="H12" s="316">
        <v>6962</v>
      </c>
    </row>
    <row r="13" spans="1:8" ht="15.75">
      <c r="A13" s="194" t="s">
        <v>279</v>
      </c>
      <c r="B13" s="190" t="s">
        <v>280</v>
      </c>
      <c r="C13" s="316">
        <v>166</v>
      </c>
      <c r="D13" s="316">
        <v>161</v>
      </c>
      <c r="E13" s="194" t="s">
        <v>281</v>
      </c>
      <c r="F13" s="240" t="s">
        <v>282</v>
      </c>
      <c r="G13" s="316">
        <v>81</v>
      </c>
      <c r="H13" s="316">
        <v>194</v>
      </c>
    </row>
    <row r="14" spans="1:8" ht="15.75">
      <c r="A14" s="194" t="s">
        <v>283</v>
      </c>
      <c r="B14" s="190" t="s">
        <v>284</v>
      </c>
      <c r="C14" s="316">
        <v>332</v>
      </c>
      <c r="D14" s="316">
        <v>367</v>
      </c>
      <c r="E14" s="245" t="s">
        <v>285</v>
      </c>
      <c r="F14" s="240" t="s">
        <v>286</v>
      </c>
      <c r="G14" s="316">
        <v>27</v>
      </c>
      <c r="H14" s="316">
        <v>31</v>
      </c>
    </row>
    <row r="15" spans="1:8" ht="15.75">
      <c r="A15" s="194" t="s">
        <v>287</v>
      </c>
      <c r="B15" s="190" t="s">
        <v>288</v>
      </c>
      <c r="C15" s="316">
        <v>1477</v>
      </c>
      <c r="D15" s="316">
        <v>1479</v>
      </c>
      <c r="E15" s="245" t="s">
        <v>79</v>
      </c>
      <c r="F15" s="240" t="s">
        <v>289</v>
      </c>
      <c r="G15" s="316">
        <v>16</v>
      </c>
      <c r="H15" s="316">
        <v>16</v>
      </c>
    </row>
    <row r="16" spans="1:8" ht="15.75">
      <c r="A16" s="194" t="s">
        <v>290</v>
      </c>
      <c r="B16" s="190" t="s">
        <v>291</v>
      </c>
      <c r="C16" s="316">
        <v>295</v>
      </c>
      <c r="D16" s="316">
        <v>303</v>
      </c>
      <c r="E16" s="236" t="s">
        <v>52</v>
      </c>
      <c r="F16" s="264" t="s">
        <v>292</v>
      </c>
      <c r="G16" s="628">
        <f>SUM(G12:G15)</f>
        <v>6386</v>
      </c>
      <c r="H16" s="629">
        <f>SUM(H12:H15)</f>
        <v>7203</v>
      </c>
    </row>
    <row r="17" spans="1:8" ht="31.5">
      <c r="A17" s="194" t="s">
        <v>293</v>
      </c>
      <c r="B17" s="190" t="s">
        <v>294</v>
      </c>
      <c r="C17" s="316">
        <v>71</v>
      </c>
      <c r="D17" s="316">
        <v>195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-174</v>
      </c>
      <c r="D18" s="316">
        <v>8</v>
      </c>
      <c r="E18" s="234" t="s">
        <v>297</v>
      </c>
      <c r="F18" s="238" t="s">
        <v>298</v>
      </c>
      <c r="G18" s="639">
        <v>143</v>
      </c>
      <c r="H18" s="639">
        <v>143</v>
      </c>
    </row>
    <row r="19" spans="1:8" ht="15.75">
      <c r="A19" s="194" t="s">
        <v>299</v>
      </c>
      <c r="B19" s="190" t="s">
        <v>300</v>
      </c>
      <c r="C19" s="316">
        <v>125</v>
      </c>
      <c r="D19" s="316">
        <v>29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426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6510</v>
      </c>
      <c r="D22" s="629">
        <f>SUM(D12:D18)+D19</f>
        <v>7360</v>
      </c>
      <c r="E22" s="194" t="s">
        <v>309</v>
      </c>
      <c r="F22" s="237" t="s">
        <v>310</v>
      </c>
      <c r="G22" s="316">
        <v>132</v>
      </c>
      <c r="H22" s="316">
        <v>82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41</v>
      </c>
      <c r="D25" s="316">
        <v>127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80</v>
      </c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132</v>
      </c>
      <c r="H27" s="629">
        <f>SUM(H22:H26)</f>
        <v>82</v>
      </c>
    </row>
    <row r="28" spans="1:8" ht="15.75">
      <c r="A28" s="194" t="s">
        <v>79</v>
      </c>
      <c r="B28" s="237" t="s">
        <v>327</v>
      </c>
      <c r="C28" s="316">
        <v>13</v>
      </c>
      <c r="D28" s="316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135</v>
      </c>
      <c r="D29" s="629">
        <f>SUM(D25:D28)</f>
        <v>147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6645</v>
      </c>
      <c r="D31" s="635">
        <f>D29+D22</f>
        <v>7507</v>
      </c>
      <c r="E31" s="251" t="s">
        <v>824</v>
      </c>
      <c r="F31" s="266" t="s">
        <v>331</v>
      </c>
      <c r="G31" s="253">
        <f>G16+G18+G27</f>
        <v>6661</v>
      </c>
      <c r="H31" s="254">
        <f>H16+H18+H27</f>
        <v>7428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6645</v>
      </c>
      <c r="D36" s="637">
        <f>D31-D34+D35</f>
        <v>7507</v>
      </c>
      <c r="E36" s="262" t="s">
        <v>346</v>
      </c>
      <c r="F36" s="256" t="s">
        <v>347</v>
      </c>
      <c r="G36" s="267">
        <f>G35-G34+G31</f>
        <v>6661</v>
      </c>
      <c r="H36" s="268">
        <f>H35-H34+H31</f>
        <v>7428</v>
      </c>
    </row>
    <row r="37" spans="1:8" ht="15.75">
      <c r="A37" s="261" t="s">
        <v>348</v>
      </c>
      <c r="B37" s="231" t="s">
        <v>349</v>
      </c>
      <c r="C37" s="634">
        <f>IF((G36-C36)&gt;0,G36-C36,0)</f>
        <v>16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79</v>
      </c>
    </row>
    <row r="45" spans="1:8" ht="16.5" thickBot="1">
      <c r="A45" s="270" t="s">
        <v>371</v>
      </c>
      <c r="B45" s="271" t="s">
        <v>372</v>
      </c>
      <c r="C45" s="630">
        <f>C36+C38+C42</f>
        <v>6661</v>
      </c>
      <c r="D45" s="631">
        <f>D36+D38+D42</f>
        <v>7507</v>
      </c>
      <c r="E45" s="270" t="s">
        <v>373</v>
      </c>
      <c r="F45" s="272" t="s">
        <v>374</v>
      </c>
      <c r="G45" s="630">
        <f>G42+G36</f>
        <v>6661</v>
      </c>
      <c r="H45" s="631">
        <f>H42+H36</f>
        <v>7507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43945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6474</v>
      </c>
      <c r="D11" s="197">
        <v>7413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-4666</v>
      </c>
      <c r="D12" s="197">
        <v>-5188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-1494</v>
      </c>
      <c r="D14" s="197">
        <v>-1650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-160</v>
      </c>
      <c r="D15" s="197">
        <v>-233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154</v>
      </c>
      <c r="D21" s="658">
        <f>SUM(D11:D20)</f>
        <v>342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7">
        <v>-10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2367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67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2433</v>
      </c>
      <c r="D33" s="658">
        <f>SUM(D23:D32)</f>
        <v>-10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160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-2595</v>
      </c>
      <c r="D38" s="197">
        <v>-333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-8</v>
      </c>
      <c r="D39" s="197">
        <v>-124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-8</v>
      </c>
      <c r="D40" s="197">
        <v>-21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-2611</v>
      </c>
      <c r="D43" s="660">
        <f>SUM(D35:D42)</f>
        <v>-318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</v>
      </c>
      <c r="D44" s="307">
        <f>D43+D33+D21</f>
        <v>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115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91</v>
      </c>
      <c r="D46" s="311">
        <f>D45+D44</f>
        <v>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43945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D30" sqref="D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763</v>
      </c>
      <c r="G13" s="584">
        <f>'1-Баланс'!H24</f>
        <v>0</v>
      </c>
      <c r="H13" s="585">
        <v>10561</v>
      </c>
      <c r="I13" s="584">
        <f>'1-Баланс'!H29+'1-Баланс'!H32</f>
        <v>323</v>
      </c>
      <c r="J13" s="584">
        <f>'1-Баланс'!H30+'1-Баланс'!H33</f>
        <v>-23155</v>
      </c>
      <c r="K13" s="585"/>
      <c r="L13" s="584">
        <f>SUM(C13:K13)</f>
        <v>38340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763</v>
      </c>
      <c r="G17" s="652">
        <f t="shared" si="2"/>
        <v>0</v>
      </c>
      <c r="H17" s="652">
        <f t="shared" si="2"/>
        <v>10561</v>
      </c>
      <c r="I17" s="652">
        <f t="shared" si="2"/>
        <v>323</v>
      </c>
      <c r="J17" s="652">
        <f t="shared" si="2"/>
        <v>-23155</v>
      </c>
      <c r="K17" s="652">
        <f t="shared" si="2"/>
        <v>0</v>
      </c>
      <c r="L17" s="584">
        <f t="shared" si="1"/>
        <v>38340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16</v>
      </c>
      <c r="J18" s="584">
        <f>+'1-Баланс'!G33</f>
        <v>0</v>
      </c>
      <c r="K18" s="585"/>
      <c r="L18" s="584">
        <f t="shared" si="1"/>
        <v>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-323</v>
      </c>
      <c r="J22" s="316">
        <v>323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-1</v>
      </c>
      <c r="I30" s="316"/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763</v>
      </c>
      <c r="G31" s="652">
        <f t="shared" si="6"/>
        <v>0</v>
      </c>
      <c r="H31" s="652">
        <f t="shared" si="6"/>
        <v>10560</v>
      </c>
      <c r="I31" s="652">
        <f t="shared" si="6"/>
        <v>16</v>
      </c>
      <c r="J31" s="652">
        <f t="shared" si="6"/>
        <v>-22832</v>
      </c>
      <c r="K31" s="652">
        <f t="shared" si="6"/>
        <v>0</v>
      </c>
      <c r="L31" s="584">
        <f t="shared" si="1"/>
        <v>38355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763</v>
      </c>
      <c r="G34" s="587">
        <f t="shared" si="7"/>
        <v>0</v>
      </c>
      <c r="H34" s="587">
        <f t="shared" si="7"/>
        <v>10560</v>
      </c>
      <c r="I34" s="587">
        <f t="shared" si="7"/>
        <v>16</v>
      </c>
      <c r="J34" s="587">
        <f t="shared" si="7"/>
        <v>-22832</v>
      </c>
      <c r="K34" s="587">
        <f t="shared" si="7"/>
        <v>0</v>
      </c>
      <c r="L34" s="650">
        <f t="shared" si="1"/>
        <v>38355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43945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A13" sqref="A13: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/>
      <c r="B12" s="679"/>
      <c r="C12" s="92"/>
      <c r="D12" s="92"/>
      <c r="E12" s="92"/>
      <c r="F12" s="469">
        <f>C12-E12</f>
        <v>0</v>
      </c>
    </row>
    <row r="13" spans="1:6" ht="15.75">
      <c r="A13" s="678"/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1003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43945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E39" sqref="E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2930</v>
      </c>
      <c r="L12" s="328">
        <v>33</v>
      </c>
      <c r="M12" s="328"/>
      <c r="N12" s="329">
        <f aca="true" t="shared" si="4" ref="N12:N41">K12+L12-M12</f>
        <v>2963</v>
      </c>
      <c r="O12" s="328"/>
      <c r="P12" s="328"/>
      <c r="Q12" s="329">
        <f t="shared" si="0"/>
        <v>2963</v>
      </c>
      <c r="R12" s="340">
        <f t="shared" si="1"/>
        <v>4987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40984</v>
      </c>
      <c r="E13" s="328">
        <v>15</v>
      </c>
      <c r="F13" s="328">
        <v>14</v>
      </c>
      <c r="G13" s="329">
        <f t="shared" si="2"/>
        <v>40985</v>
      </c>
      <c r="H13" s="328"/>
      <c r="I13" s="328"/>
      <c r="J13" s="329">
        <f t="shared" si="3"/>
        <v>40985</v>
      </c>
      <c r="K13" s="328">
        <v>25942</v>
      </c>
      <c r="L13" s="328">
        <v>289</v>
      </c>
      <c r="M13" s="328"/>
      <c r="N13" s="329">
        <f t="shared" si="4"/>
        <v>26231</v>
      </c>
      <c r="O13" s="328"/>
      <c r="P13" s="328"/>
      <c r="Q13" s="329">
        <f t="shared" si="0"/>
        <v>26231</v>
      </c>
      <c r="R13" s="340">
        <f t="shared" si="1"/>
        <v>14754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553</v>
      </c>
      <c r="E14" s="328"/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359</v>
      </c>
      <c r="L14" s="328">
        <v>3</v>
      </c>
      <c r="M14" s="328"/>
      <c r="N14" s="329">
        <f t="shared" si="4"/>
        <v>362</v>
      </c>
      <c r="O14" s="328"/>
      <c r="P14" s="328"/>
      <c r="Q14" s="329">
        <f t="shared" si="0"/>
        <v>362</v>
      </c>
      <c r="R14" s="340">
        <f t="shared" si="1"/>
        <v>191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441</v>
      </c>
      <c r="E15" s="328"/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369</v>
      </c>
      <c r="L15" s="328">
        <v>4</v>
      </c>
      <c r="M15" s="328"/>
      <c r="N15" s="329">
        <f t="shared" si="4"/>
        <v>373</v>
      </c>
      <c r="O15" s="328"/>
      <c r="P15" s="328"/>
      <c r="Q15" s="329">
        <f t="shared" si="0"/>
        <v>373</v>
      </c>
      <c r="R15" s="340">
        <f t="shared" si="1"/>
        <v>68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108</v>
      </c>
      <c r="E16" s="328"/>
      <c r="F16" s="328"/>
      <c r="G16" s="329">
        <f t="shared" si="2"/>
        <v>108</v>
      </c>
      <c r="H16" s="328"/>
      <c r="I16" s="328"/>
      <c r="J16" s="329">
        <f t="shared" si="3"/>
        <v>108</v>
      </c>
      <c r="K16" s="328">
        <v>56</v>
      </c>
      <c r="L16" s="328">
        <v>2</v>
      </c>
      <c r="M16" s="328"/>
      <c r="N16" s="329">
        <f t="shared" si="4"/>
        <v>58</v>
      </c>
      <c r="O16" s="328"/>
      <c r="P16" s="328"/>
      <c r="Q16" s="329">
        <f t="shared" si="0"/>
        <v>58</v>
      </c>
      <c r="R16" s="340">
        <f t="shared" si="1"/>
        <v>50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50998</v>
      </c>
      <c r="E19" s="330">
        <f>SUM(E11:E18)</f>
        <v>15</v>
      </c>
      <c r="F19" s="330">
        <f>SUM(F11:F18)</f>
        <v>14</v>
      </c>
      <c r="G19" s="329">
        <f t="shared" si="2"/>
        <v>50999</v>
      </c>
      <c r="H19" s="330">
        <f>SUM(H11:H18)</f>
        <v>0</v>
      </c>
      <c r="I19" s="330">
        <f>SUM(I11:I18)</f>
        <v>0</v>
      </c>
      <c r="J19" s="329">
        <f t="shared" si="3"/>
        <v>50999</v>
      </c>
      <c r="K19" s="330">
        <f>SUM(K11:K18)</f>
        <v>29656</v>
      </c>
      <c r="L19" s="330">
        <f>SUM(L11:L18)</f>
        <v>331</v>
      </c>
      <c r="M19" s="330">
        <f>SUM(M11:M18)</f>
        <v>0</v>
      </c>
      <c r="N19" s="329">
        <f t="shared" si="4"/>
        <v>29987</v>
      </c>
      <c r="O19" s="330">
        <f>SUM(O11:O18)</f>
        <v>0</v>
      </c>
      <c r="P19" s="330">
        <f>SUM(P11:P18)</f>
        <v>0</v>
      </c>
      <c r="Q19" s="329">
        <f t="shared" si="0"/>
        <v>29987</v>
      </c>
      <c r="R19" s="340">
        <f t="shared" si="1"/>
        <v>21012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60</v>
      </c>
      <c r="L24" s="328">
        <v>1</v>
      </c>
      <c r="M24" s="328"/>
      <c r="N24" s="329">
        <f t="shared" si="4"/>
        <v>61</v>
      </c>
      <c r="O24" s="328"/>
      <c r="P24" s="328"/>
      <c r="Q24" s="329">
        <f t="shared" si="0"/>
        <v>61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3</v>
      </c>
      <c r="L26" s="328"/>
      <c r="M26" s="328"/>
      <c r="N26" s="329">
        <f t="shared" si="4"/>
        <v>3</v>
      </c>
      <c r="O26" s="328"/>
      <c r="P26" s="328"/>
      <c r="Q26" s="329">
        <f t="shared" si="0"/>
        <v>3</v>
      </c>
      <c r="R26" s="340">
        <f t="shared" si="1"/>
        <v>14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63</v>
      </c>
      <c r="L27" s="332">
        <f t="shared" si="5"/>
        <v>1</v>
      </c>
      <c r="M27" s="332">
        <f t="shared" si="5"/>
        <v>0</v>
      </c>
      <c r="N27" s="333">
        <f t="shared" si="4"/>
        <v>64</v>
      </c>
      <c r="O27" s="332">
        <f t="shared" si="5"/>
        <v>0</v>
      </c>
      <c r="P27" s="332">
        <f t="shared" si="5"/>
        <v>0</v>
      </c>
      <c r="Q27" s="333">
        <f t="shared" si="0"/>
        <v>64</v>
      </c>
      <c r="R27" s="343">
        <f t="shared" si="1"/>
        <v>15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66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>
        <v>66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66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51143</v>
      </c>
      <c r="E42" s="349">
        <f>E19+E20+E21+E27+E40+E41</f>
        <v>15</v>
      </c>
      <c r="F42" s="349">
        <f aca="true" t="shared" si="11" ref="F42:R42">F19+F20+F21+F27+F40+F41</f>
        <v>80</v>
      </c>
      <c r="G42" s="349">
        <f t="shared" si="11"/>
        <v>51078</v>
      </c>
      <c r="H42" s="349">
        <f t="shared" si="11"/>
        <v>0</v>
      </c>
      <c r="I42" s="349">
        <f t="shared" si="11"/>
        <v>0</v>
      </c>
      <c r="J42" s="349">
        <f t="shared" si="11"/>
        <v>51078</v>
      </c>
      <c r="K42" s="349">
        <f t="shared" si="11"/>
        <v>29719</v>
      </c>
      <c r="L42" s="349">
        <f t="shared" si="11"/>
        <v>332</v>
      </c>
      <c r="M42" s="349">
        <f t="shared" si="11"/>
        <v>0</v>
      </c>
      <c r="N42" s="349">
        <f t="shared" si="11"/>
        <v>30051</v>
      </c>
      <c r="O42" s="349">
        <f t="shared" si="11"/>
        <v>0</v>
      </c>
      <c r="P42" s="349">
        <f t="shared" si="11"/>
        <v>0</v>
      </c>
      <c r="Q42" s="349">
        <f t="shared" si="11"/>
        <v>30051</v>
      </c>
      <c r="R42" s="350">
        <f t="shared" si="11"/>
        <v>21027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43945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I98" sqref="I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16308</v>
      </c>
      <c r="D26" s="362">
        <f>SUM(D27:D29)</f>
        <v>16308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55</v>
      </c>
      <c r="D27" s="368">
        <v>55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292</v>
      </c>
      <c r="D28" s="368">
        <v>292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15961</v>
      </c>
      <c r="D29" s="368">
        <v>15961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1955</v>
      </c>
      <c r="D30" s="368">
        <v>1955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38</v>
      </c>
      <c r="D31" s="368">
        <v>38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6167</v>
      </c>
      <c r="D32" s="368">
        <v>6167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</v>
      </c>
      <c r="D40" s="362">
        <f>SUM(D41:D44)</f>
        <v>23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23</v>
      </c>
      <c r="D44" s="368">
        <v>23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24491</v>
      </c>
      <c r="D45" s="438">
        <f>D26+D30+D31+D33+D32+D34+D35+D40</f>
        <v>24491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24491</v>
      </c>
      <c r="D46" s="444">
        <f>D45+D23+D21+D11</f>
        <v>24491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113</v>
      </c>
      <c r="D58" s="138">
        <f>D59+D61</f>
        <v>0</v>
      </c>
      <c r="E58" s="136">
        <f t="shared" si="1"/>
        <v>113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113</v>
      </c>
      <c r="D59" s="197"/>
      <c r="E59" s="136">
        <f t="shared" si="1"/>
        <v>113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2768</v>
      </c>
      <c r="D66" s="197"/>
      <c r="E66" s="136">
        <f t="shared" si="1"/>
        <v>2768</v>
      </c>
      <c r="F66" s="196"/>
    </row>
    <row r="67" spans="1:6" ht="15.75">
      <c r="A67" s="370" t="s">
        <v>684</v>
      </c>
      <c r="B67" s="135" t="s">
        <v>685</v>
      </c>
      <c r="C67" s="197">
        <v>471</v>
      </c>
      <c r="D67" s="197"/>
      <c r="E67" s="136">
        <f t="shared" si="1"/>
        <v>471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2902</v>
      </c>
      <c r="D68" s="435">
        <f>D54+D58+D63+D64+D65+D66</f>
        <v>0</v>
      </c>
      <c r="E68" s="436">
        <f t="shared" si="1"/>
        <v>2902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798</v>
      </c>
      <c r="D70" s="197"/>
      <c r="E70" s="136">
        <f t="shared" si="1"/>
        <v>798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106</v>
      </c>
      <c r="D73" s="137">
        <f>SUM(D74:D76)</f>
        <v>106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59</v>
      </c>
      <c r="D74" s="197">
        <v>59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47</v>
      </c>
      <c r="D76" s="197">
        <v>47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832</v>
      </c>
      <c r="D77" s="138">
        <f>D78+D80</f>
        <v>832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154</v>
      </c>
      <c r="D78" s="197">
        <v>154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678</v>
      </c>
      <c r="D80" s="197">
        <v>678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5821</v>
      </c>
      <c r="D87" s="134">
        <f>SUM(D88:D92)+D96</f>
        <v>5821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386</v>
      </c>
      <c r="D88" s="197">
        <v>386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3679</v>
      </c>
      <c r="D89" s="197">
        <v>3679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65</v>
      </c>
      <c r="D90" s="197">
        <v>65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758</v>
      </c>
      <c r="D91" s="197">
        <v>758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271</v>
      </c>
      <c r="D92" s="138">
        <f>SUM(D93:D95)</f>
        <v>271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91</v>
      </c>
      <c r="D94" s="197">
        <v>91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180</v>
      </c>
      <c r="D95" s="197">
        <v>180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662</v>
      </c>
      <c r="D96" s="197">
        <v>662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42</v>
      </c>
      <c r="D97" s="197">
        <v>42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6801</v>
      </c>
      <c r="D98" s="433">
        <f>D87+D82+D77+D73+D97</f>
        <v>6801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10501</v>
      </c>
      <c r="D99" s="427">
        <f>D98+D70+D68</f>
        <v>6801</v>
      </c>
      <c r="E99" s="427">
        <f>E98+E70+E68</f>
        <v>3700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43945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1004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1005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2</v>
      </c>
      <c r="G17" s="449"/>
      <c r="H17" s="449"/>
      <c r="I17" s="450">
        <f t="shared" si="0"/>
        <v>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56</v>
      </c>
      <c r="G18" s="456">
        <f t="shared" si="1"/>
        <v>0</v>
      </c>
      <c r="H18" s="456">
        <f t="shared" si="1"/>
        <v>54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43945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2020-09-11T08:16:40Z</dcterms:modified>
  <cp:category/>
  <cp:version/>
  <cp:contentType/>
  <cp:contentStatus/>
</cp:coreProperties>
</file>