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<sst xmlns="http://schemas.openxmlformats.org/spreadsheetml/2006/main" count="1051" uniqueCount="869">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</sst>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sho\TBI%20Credit%202012\Q2\TBI%20Credit%20EAD%20Working%2030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sho\TBI%20Credit%202012\Q2\T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S"/>
      <sheetName val="FA"/>
      <sheetName val="PL"/>
      <sheetName val="cash flows"/>
      <sheetName val="CF"/>
      <sheetName val="SCE"/>
      <sheetName val="BS Word"/>
      <sheetName val="FA Word"/>
      <sheetName val="PL Word"/>
      <sheetName val="PL Q"/>
      <sheetName val="CF Word"/>
      <sheetName val="SCE Word"/>
      <sheetName val="Portfolio"/>
      <sheetName val="loans"/>
      <sheetName val="Income"/>
      <sheetName val="Expenses"/>
      <sheetName val="related"/>
    </sheetNames>
    <sheetDataSet>
      <sheetData sheetId="14">
        <row r="35">
          <cell r="D35">
            <v>21973.53619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61">
          <cell r="E61">
            <v>155862.5</v>
          </cell>
        </row>
        <row r="62">
          <cell r="G62">
            <v>2990099.53</v>
          </cell>
        </row>
        <row r="63">
          <cell r="E63">
            <v>225465.05</v>
          </cell>
        </row>
        <row r="64">
          <cell r="E64">
            <v>2343326.52</v>
          </cell>
        </row>
        <row r="65">
          <cell r="E65">
            <v>446213.83</v>
          </cell>
        </row>
        <row r="66">
          <cell r="E66">
            <v>2782790</v>
          </cell>
        </row>
        <row r="67">
          <cell r="E67">
            <v>444386.42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67">
      <selection activeCell="A103" sqref="A103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41090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2</v>
      </c>
      <c r="D13" s="145">
        <v>10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110</v>
      </c>
      <c r="D16" s="145">
        <v>130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112</v>
      </c>
      <c r="D19" s="149">
        <f>SUM(D11:D18)</f>
        <v>140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716</v>
      </c>
      <c r="D23" s="145">
        <v>693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236</v>
      </c>
      <c r="D24" s="145">
        <v>303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9</v>
      </c>
      <c r="D26" s="145">
        <v>15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961</v>
      </c>
      <c r="D27" s="149">
        <f>SUM(D23:D26)</f>
        <v>1011</v>
      </c>
      <c r="E27" s="247" t="s">
        <v>82</v>
      </c>
      <c r="F27" s="236" t="s">
        <v>83</v>
      </c>
      <c r="G27" s="148">
        <f>SUM(G28:G30)</f>
        <v>-10452</v>
      </c>
      <c r="H27" s="148">
        <f>SUM(H28:H30)</f>
        <v>-2191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-10452</v>
      </c>
      <c r="H29" s="310">
        <v>-2191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-3715</v>
      </c>
      <c r="H32" s="310">
        <v>-8261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-14167</v>
      </c>
      <c r="H33" s="148">
        <f>H27+H31+H32</f>
        <v>-10452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12374</v>
      </c>
      <c r="H36" s="148">
        <f>H25+H17+H33</f>
        <v>16089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9704</v>
      </c>
      <c r="H43" s="146">
        <v>14894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10944</v>
      </c>
      <c r="H44" s="146">
        <v>16871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5433</v>
      </c>
      <c r="H47" s="146">
        <v>36625</v>
      </c>
      <c r="M47" s="151"/>
    </row>
    <row r="48" spans="1:8" ht="15">
      <c r="A48" s="229" t="s">
        <v>146</v>
      </c>
      <c r="B48" s="238" t="s">
        <v>147</v>
      </c>
      <c r="C48" s="145">
        <v>6743</v>
      </c>
      <c r="D48" s="145">
        <v>6767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26081</v>
      </c>
      <c r="H49" s="148">
        <f>SUM(H43:H48)</f>
        <v>68390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6743</v>
      </c>
      <c r="D51" s="149">
        <f>SUM(D47:D50)</f>
        <v>6767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571</v>
      </c>
      <c r="D53" s="145">
        <v>1370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305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8692</v>
      </c>
      <c r="D55" s="149">
        <f>D19+D20+D21+D27+D32+D45+D51+D53+D54</f>
        <v>9593</v>
      </c>
      <c r="E55" s="231" t="s">
        <v>171</v>
      </c>
      <c r="F55" s="255" t="s">
        <v>172</v>
      </c>
      <c r="G55" s="148">
        <f>G49+G51+G52+G53+G54</f>
        <v>26081</v>
      </c>
      <c r="H55" s="148">
        <f>H49+H51+H52+H53+H54</f>
        <v>68390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23819</v>
      </c>
      <c r="H59" s="146">
        <v>26013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f>+'[1]loans'!$D$35</f>
        <v>21973.53619</v>
      </c>
      <c r="H60" s="146">
        <v>0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4804</v>
      </c>
      <c r="H61" s="148">
        <f>SUM(H62:H68)</f>
        <v>3733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2879</v>
      </c>
      <c r="H62" s="146">
        <v>2002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454</v>
      </c>
      <c r="H64" s="146">
        <v>499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1145</v>
      </c>
      <c r="H65" s="146">
        <v>369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182</v>
      </c>
      <c r="H66" s="146">
        <v>562</v>
      </c>
    </row>
    <row r="67" spans="1:8" ht="15">
      <c r="A67" s="229" t="s">
        <v>206</v>
      </c>
      <c r="B67" s="235" t="s">
        <v>207</v>
      </c>
      <c r="C67" s="145">
        <f>4870+127</f>
        <v>4997</v>
      </c>
      <c r="D67" s="145">
        <v>5003</v>
      </c>
      <c r="E67" s="231" t="s">
        <v>208</v>
      </c>
      <c r="F67" s="236" t="s">
        <v>209</v>
      </c>
      <c r="G67" s="146">
        <v>94</v>
      </c>
      <c r="H67" s="146">
        <v>301</v>
      </c>
    </row>
    <row r="68" spans="1:8" ht="15">
      <c r="A68" s="229" t="s">
        <v>210</v>
      </c>
      <c r="B68" s="235" t="s">
        <v>211</v>
      </c>
      <c r="C68" s="145">
        <v>36</v>
      </c>
      <c r="D68" s="145">
        <v>146</v>
      </c>
      <c r="E68" s="231" t="s">
        <v>212</v>
      </c>
      <c r="F68" s="236" t="s">
        <v>213</v>
      </c>
      <c r="G68" s="146">
        <v>50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1056</v>
      </c>
      <c r="D69" s="145">
        <v>1052</v>
      </c>
      <c r="E69" s="245" t="s">
        <v>77</v>
      </c>
      <c r="F69" s="236" t="s">
        <v>216</v>
      </c>
      <c r="G69" s="146">
        <f>2105-11</f>
        <v>2094</v>
      </c>
      <c r="H69" s="146">
        <v>2280</v>
      </c>
    </row>
    <row r="70" spans="1:8" ht="15">
      <c r="A70" s="229" t="s">
        <v>217</v>
      </c>
      <c r="B70" s="235" t="s">
        <v>218</v>
      </c>
      <c r="C70" s="145">
        <v>66921</v>
      </c>
      <c r="D70" s="145">
        <v>93668</v>
      </c>
      <c r="E70" s="231" t="s">
        <v>219</v>
      </c>
      <c r="F70" s="236" t="s">
        <v>220</v>
      </c>
      <c r="G70" s="146">
        <v>217</v>
      </c>
      <c r="H70" s="146">
        <v>217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52907.53619</v>
      </c>
      <c r="H71" s="155">
        <f>H59+H60+H61+H69+H70</f>
        <v>32243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11</v>
      </c>
      <c r="D73" s="145">
        <v>11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f>6061</f>
        <v>6061</v>
      </c>
      <c r="D74" s="145">
        <v>4048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79082</v>
      </c>
      <c r="D75" s="149">
        <f>SUM(D67:D74)</f>
        <v>103928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52907.53619</v>
      </c>
      <c r="H79" s="156">
        <f>H71+H74+H75+H76</f>
        <v>32243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118</v>
      </c>
      <c r="D87" s="145">
        <v>423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3125</v>
      </c>
      <c r="D88" s="145">
        <v>2141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3243</v>
      </c>
      <c r="D91" s="149">
        <f>SUM(D87:D90)</f>
        <v>2564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346</v>
      </c>
      <c r="D92" s="145">
        <v>637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82671</v>
      </c>
      <c r="D93" s="149">
        <f>D64+D75+D84+D91+D92</f>
        <v>107129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91363</v>
      </c>
      <c r="D94" s="158">
        <f>D93+D55</f>
        <v>116722</v>
      </c>
      <c r="E94" s="442" t="s">
        <v>269</v>
      </c>
      <c r="F94" s="283" t="s">
        <v>270</v>
      </c>
      <c r="G94" s="159">
        <f>G36+G39+G55+G79</f>
        <v>91362.53619</v>
      </c>
      <c r="H94" s="159">
        <f>H36+H39+H55+H79</f>
        <v>116722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41107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H19" sqref="H19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41090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f>+'[2]Sheet2'!$E$61/1000</f>
        <v>155.8625</v>
      </c>
      <c r="D9" s="40">
        <v>268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f>+'[2]Sheet2'!$G$62/1000</f>
        <v>2990.09953</v>
      </c>
      <c r="D10" s="40">
        <v>3612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f>+'[2]Sheet2'!$E$63/1000</f>
        <v>225.46505</v>
      </c>
      <c r="D11" s="40">
        <v>188</v>
      </c>
      <c r="E11" s="294" t="s">
        <v>292</v>
      </c>
      <c r="F11" s="537" t="s">
        <v>293</v>
      </c>
      <c r="G11" s="538">
        <v>5662</v>
      </c>
      <c r="H11" s="538">
        <v>6997</v>
      </c>
    </row>
    <row r="12" spans="1:8" ht="12">
      <c r="A12" s="292" t="s">
        <v>294</v>
      </c>
      <c r="B12" s="293" t="s">
        <v>295</v>
      </c>
      <c r="C12" s="40">
        <f>+'[2]Sheet2'!$E$64/1000</f>
        <v>2343.32652</v>
      </c>
      <c r="D12" s="40">
        <v>3885</v>
      </c>
      <c r="E12" s="294" t="s">
        <v>77</v>
      </c>
      <c r="F12" s="537" t="s">
        <v>296</v>
      </c>
      <c r="G12" s="538">
        <v>44</v>
      </c>
      <c r="H12" s="538">
        <v>302</v>
      </c>
    </row>
    <row r="13" spans="1:18" ht="12">
      <c r="A13" s="292" t="s">
        <v>297</v>
      </c>
      <c r="B13" s="293" t="s">
        <v>298</v>
      </c>
      <c r="C13" s="40">
        <f>+'[2]Sheet2'!$E$65/1000</f>
        <v>446.21383000000003</v>
      </c>
      <c r="D13" s="40">
        <v>785</v>
      </c>
      <c r="E13" s="295" t="s">
        <v>50</v>
      </c>
      <c r="F13" s="539" t="s">
        <v>299</v>
      </c>
      <c r="G13" s="536">
        <f>SUM(G9:G12)</f>
        <v>5706</v>
      </c>
      <c r="H13" s="536">
        <f>SUM(H9:H12)</f>
        <v>7299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+'[2]Sheet2'!$E$66/1000+'[2]Sheet2'!$E$67/1000</f>
        <v>3227.17642</v>
      </c>
      <c r="D16" s="41">
        <v>2003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f>+'[2]Sheet2'!$E$66/1000</f>
        <v>2782.79</v>
      </c>
      <c r="D17" s="42">
        <v>1416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9388.14385</v>
      </c>
      <c r="D19" s="43">
        <f>SUM(D9:D15)+D16</f>
        <v>10741</v>
      </c>
      <c r="E19" s="298" t="s">
        <v>316</v>
      </c>
      <c r="F19" s="540" t="s">
        <v>317</v>
      </c>
      <c r="G19" s="538">
        <f>3863-578</f>
        <v>3285</v>
      </c>
      <c r="H19" s="538">
        <v>6146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3170</v>
      </c>
      <c r="D22" s="40">
        <v>3879</v>
      </c>
      <c r="E22" s="298" t="s">
        <v>325</v>
      </c>
      <c r="F22" s="540" t="s">
        <v>326</v>
      </c>
      <c r="G22" s="538">
        <v>2</v>
      </c>
      <c r="H22" s="538"/>
    </row>
    <row r="23" spans="1:8" ht="24">
      <c r="A23" s="292" t="s">
        <v>327</v>
      </c>
      <c r="B23" s="299" t="s">
        <v>328</v>
      </c>
      <c r="C23" s="40">
        <v>0</v>
      </c>
      <c r="D23" s="40"/>
      <c r="E23" s="292" t="s">
        <v>329</v>
      </c>
      <c r="F23" s="540" t="s">
        <v>330</v>
      </c>
      <c r="G23" s="538">
        <v>988</v>
      </c>
      <c r="H23" s="538"/>
    </row>
    <row r="24" spans="1:18" ht="12">
      <c r="A24" s="292" t="s">
        <v>331</v>
      </c>
      <c r="B24" s="299" t="s">
        <v>332</v>
      </c>
      <c r="C24" s="40">
        <v>7</v>
      </c>
      <c r="D24" s="40">
        <v>6</v>
      </c>
      <c r="E24" s="295" t="s">
        <v>102</v>
      </c>
      <c r="F24" s="542" t="s">
        <v>333</v>
      </c>
      <c r="G24" s="536">
        <f>SUM(G19:G23)</f>
        <v>4275</v>
      </c>
      <c r="H24" s="536">
        <f>SUM(H19:H23)</f>
        <v>6146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1131</v>
      </c>
      <c r="D25" s="40">
        <v>516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4308</v>
      </c>
      <c r="D26" s="43">
        <f>SUM(D22:D25)</f>
        <v>4401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13696.14385</v>
      </c>
      <c r="D28" s="44">
        <f>D26+D19</f>
        <v>15142</v>
      </c>
      <c r="E28" s="121" t="s">
        <v>338</v>
      </c>
      <c r="F28" s="542" t="s">
        <v>339</v>
      </c>
      <c r="G28" s="536">
        <f>G13+G15+G24</f>
        <v>9981</v>
      </c>
      <c r="H28" s="536">
        <f>H13+H15+H24</f>
        <v>13445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3715.1438500000004</v>
      </c>
      <c r="H30" s="47">
        <f>IF((D28-H28)&gt;0,D28-H28,0)</f>
        <v>1697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13696.14385</v>
      </c>
      <c r="D33" s="43">
        <f>D28+D31+D32</f>
        <v>15142</v>
      </c>
      <c r="E33" s="121" t="s">
        <v>352</v>
      </c>
      <c r="F33" s="542" t="s">
        <v>353</v>
      </c>
      <c r="G33" s="47">
        <f>G32+G31+G28</f>
        <v>9981</v>
      </c>
      <c r="H33" s="47">
        <f>H32+H31+H28</f>
        <v>13445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3715.1438500000004</v>
      </c>
      <c r="H34" s="536">
        <f>IF((D33-H33)&gt;0,D33-H33,0)</f>
        <v>1697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3715.1438500000004</v>
      </c>
      <c r="H39" s="547">
        <f>IF(H34&gt;0,IF(D35+H34&lt;0,0,D35+H34),IF(D34-D35&lt;0,D35-D34,0))</f>
        <v>1697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3715.1438500000004</v>
      </c>
      <c r="H41" s="46">
        <f>IF(D39=0,IF(H39-H40&gt;0,H39-H40+D40,0),IF(D39-D40&lt;0,D40-D39+H40,0))</f>
        <v>1697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13696.14385</v>
      </c>
      <c r="D42" s="47">
        <f>D33+D35+D39</f>
        <v>15142</v>
      </c>
      <c r="E42" s="122" t="s">
        <v>379</v>
      </c>
      <c r="F42" s="123" t="s">
        <v>380</v>
      </c>
      <c r="G42" s="47">
        <f>G39+G33</f>
        <v>13696.14385</v>
      </c>
      <c r="H42" s="47">
        <f>H39+H33</f>
        <v>15142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41107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B44" sqref="B44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41090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13756</v>
      </c>
      <c r="D10" s="48">
        <v>605.06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-12026</v>
      </c>
      <c r="D11" s="48">
        <v>-746.86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8957</v>
      </c>
      <c r="D12" s="48">
        <v>5164.84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-3040</v>
      </c>
      <c r="D13" s="48">
        <v>-4378.03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-89</v>
      </c>
      <c r="D14" s="48">
        <v>-113.84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9383</v>
      </c>
      <c r="D16" s="48">
        <v>10708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-467</v>
      </c>
      <c r="D17" s="48">
        <v>-740.303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-7</v>
      </c>
      <c r="D18" s="48">
        <v>-6.26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10575</v>
      </c>
      <c r="D19" s="48">
        <v>-4245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27042</v>
      </c>
      <c r="D20" s="49">
        <f>SUM(D10:D19)</f>
        <v>6247.607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-147</v>
      </c>
      <c r="D22" s="48">
        <v>-537.158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-147</v>
      </c>
      <c r="D32" s="49">
        <f>SUM(D22:D31)</f>
        <v>-537.158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-9391</v>
      </c>
      <c r="D35" s="48">
        <v>-1955.83</v>
      </c>
      <c r="E35" s="124"/>
      <c r="F35" s="124"/>
    </row>
    <row r="36" spans="1:6" ht="12">
      <c r="A36" s="326" t="s">
        <v>435</v>
      </c>
      <c r="B36" s="327" t="s">
        <v>436</v>
      </c>
      <c r="C36" s="48">
        <v>2863</v>
      </c>
      <c r="D36" s="48">
        <v>8712.92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-16520</v>
      </c>
      <c r="D37" s="48">
        <v>-20810.73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-3168</v>
      </c>
      <c r="D39" s="48">
        <v>-4384.59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-26216</v>
      </c>
      <c r="D42" s="49">
        <f>SUM(D34:D41)</f>
        <v>-18438.23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679</v>
      </c>
      <c r="D43" s="49">
        <f>D42+D32+D20</f>
        <v>-12727.780999999999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2564</v>
      </c>
      <c r="D44" s="126">
        <v>18423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3243</v>
      </c>
      <c r="D45" s="49">
        <f>D44+D43</f>
        <v>5695.219000000001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3243</v>
      </c>
      <c r="D46" s="50">
        <f>+D45</f>
        <v>5695.219000000001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41107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9">
      <selection activeCell="L11" sqref="L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41090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-10452</v>
      </c>
      <c r="K11" s="54"/>
      <c r="L11" s="338">
        <f>SUM(C11:K11)</f>
        <v>16089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-10452</v>
      </c>
      <c r="K15" s="55">
        <f t="shared" si="2"/>
        <v>0</v>
      </c>
      <c r="L15" s="338">
        <f t="shared" si="1"/>
        <v>16089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-3715</v>
      </c>
      <c r="K16" s="54"/>
      <c r="L16" s="338">
        <f t="shared" si="1"/>
        <v>-3715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-14167</v>
      </c>
      <c r="K29" s="53">
        <f t="shared" si="6"/>
        <v>0</v>
      </c>
      <c r="L29" s="338">
        <f t="shared" si="1"/>
        <v>12374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-14167</v>
      </c>
      <c r="K32" s="53">
        <f t="shared" si="7"/>
        <v>0</v>
      </c>
      <c r="L32" s="338">
        <f t="shared" si="1"/>
        <v>12374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41107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22">
      <selection activeCell="L25" sqref="L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2" t="s">
        <v>383</v>
      </c>
      <c r="B2" s="613"/>
      <c r="C2" s="614" t="str">
        <f>'справка №1-БАЛАНС'!E3</f>
        <v>Ти Би Ай Кредит ЕАД</v>
      </c>
      <c r="D2" s="614"/>
      <c r="E2" s="614"/>
      <c r="F2" s="614"/>
      <c r="G2" s="614"/>
      <c r="H2" s="614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2" t="s">
        <v>4</v>
      </c>
      <c r="B3" s="613"/>
      <c r="C3" s="615">
        <f>'справка №1-БАЛАНС'!E5</f>
        <v>41090</v>
      </c>
      <c r="D3" s="615"/>
      <c r="E3" s="615"/>
      <c r="F3" s="475"/>
      <c r="G3" s="475"/>
      <c r="H3" s="475"/>
      <c r="I3" s="475"/>
      <c r="J3" s="475"/>
      <c r="K3" s="475"/>
      <c r="L3" s="475"/>
      <c r="M3" s="600" t="s">
        <v>3</v>
      </c>
      <c r="N3" s="600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1" t="s">
        <v>463</v>
      </c>
      <c r="B5" s="602"/>
      <c r="C5" s="605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7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7" t="s">
        <v>529</v>
      </c>
      <c r="R5" s="607" t="s">
        <v>530</v>
      </c>
    </row>
    <row r="6" spans="1:18" s="94" customFormat="1" ht="48">
      <c r="A6" s="603"/>
      <c r="B6" s="604"/>
      <c r="C6" s="606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8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8"/>
      <c r="R6" s="608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>
        <v>0</v>
      </c>
      <c r="E9" s="183"/>
      <c r="F9" s="183"/>
      <c r="G9" s="68">
        <f>D9+E9-F9</f>
        <v>0</v>
      </c>
      <c r="H9" s="59"/>
      <c r="I9" s="59"/>
      <c r="J9" s="68">
        <f>G9+H9-I9</f>
        <v>0</v>
      </c>
      <c r="K9" s="59">
        <v>0</v>
      </c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>
        <v>0</v>
      </c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>
        <v>0</v>
      </c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522</v>
      </c>
      <c r="E11" s="183"/>
      <c r="F11" s="183"/>
      <c r="G11" s="68">
        <f t="shared" si="2"/>
        <v>522</v>
      </c>
      <c r="H11" s="59"/>
      <c r="I11" s="59"/>
      <c r="J11" s="68">
        <f t="shared" si="3"/>
        <v>522</v>
      </c>
      <c r="K11" s="59">
        <v>512</v>
      </c>
      <c r="L11" s="59">
        <v>8</v>
      </c>
      <c r="M11" s="59"/>
      <c r="N11" s="68">
        <f t="shared" si="4"/>
        <v>520</v>
      </c>
      <c r="O11" s="59"/>
      <c r="P11" s="59"/>
      <c r="Q11" s="68">
        <f t="shared" si="0"/>
        <v>520</v>
      </c>
      <c r="R11" s="68">
        <f t="shared" si="1"/>
        <v>2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>
        <v>0</v>
      </c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>
        <v>0</v>
      </c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389</v>
      </c>
      <c r="E14" s="183"/>
      <c r="F14" s="183"/>
      <c r="G14" s="68">
        <f t="shared" si="2"/>
        <v>389</v>
      </c>
      <c r="H14" s="59"/>
      <c r="I14" s="59"/>
      <c r="J14" s="68">
        <f t="shared" si="3"/>
        <v>389</v>
      </c>
      <c r="K14" s="59">
        <v>259</v>
      </c>
      <c r="L14" s="59">
        <v>20</v>
      </c>
      <c r="M14" s="59"/>
      <c r="N14" s="68">
        <f t="shared" si="4"/>
        <v>279</v>
      </c>
      <c r="O14" s="59"/>
      <c r="P14" s="59"/>
      <c r="Q14" s="68">
        <f t="shared" si="0"/>
        <v>279</v>
      </c>
      <c r="R14" s="68">
        <f t="shared" si="1"/>
        <v>110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1085</v>
      </c>
      <c r="E17" s="188">
        <f>SUM(E9:E16)</f>
        <v>0</v>
      </c>
      <c r="F17" s="188">
        <f>SUM(F9:F16)</f>
        <v>0</v>
      </c>
      <c r="G17" s="68">
        <f t="shared" si="2"/>
        <v>1085</v>
      </c>
      <c r="H17" s="69">
        <f>SUM(H9:H16)</f>
        <v>0</v>
      </c>
      <c r="I17" s="69">
        <f>SUM(I9:I16)</f>
        <v>0</v>
      </c>
      <c r="J17" s="68">
        <f t="shared" si="3"/>
        <v>1085</v>
      </c>
      <c r="K17" s="69">
        <f>SUM(K9:K16)</f>
        <v>945</v>
      </c>
      <c r="L17" s="69">
        <f>SUM(L9:L16)</f>
        <v>28</v>
      </c>
      <c r="M17" s="69">
        <f>SUM(M9:M16)</f>
        <v>0</v>
      </c>
      <c r="N17" s="68">
        <f t="shared" si="4"/>
        <v>973</v>
      </c>
      <c r="O17" s="69">
        <f>SUM(O9:O16)</f>
        <v>0</v>
      </c>
      <c r="P17" s="69">
        <f>SUM(P9:P16)</f>
        <v>0</v>
      </c>
      <c r="Q17" s="68">
        <f t="shared" si="5"/>
        <v>973</v>
      </c>
      <c r="R17" s="68">
        <f t="shared" si="6"/>
        <v>112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862</v>
      </c>
      <c r="E21" s="183">
        <v>86</v>
      </c>
      <c r="F21" s="183"/>
      <c r="G21" s="68">
        <f t="shared" si="2"/>
        <v>948</v>
      </c>
      <c r="H21" s="59"/>
      <c r="I21" s="59"/>
      <c r="J21" s="68">
        <f t="shared" si="3"/>
        <v>948</v>
      </c>
      <c r="K21" s="59">
        <v>169</v>
      </c>
      <c r="L21" s="59">
        <v>63</v>
      </c>
      <c r="M21" s="59"/>
      <c r="N21" s="68">
        <f t="shared" si="4"/>
        <v>232</v>
      </c>
      <c r="O21" s="59"/>
      <c r="P21" s="59"/>
      <c r="Q21" s="68">
        <f t="shared" si="5"/>
        <v>232</v>
      </c>
      <c r="R21" s="68">
        <f t="shared" si="6"/>
        <v>716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1458</v>
      </c>
      <c r="E22" s="183">
        <v>61</v>
      </c>
      <c r="F22" s="183"/>
      <c r="G22" s="68">
        <f t="shared" si="2"/>
        <v>1519</v>
      </c>
      <c r="H22" s="59"/>
      <c r="I22" s="59"/>
      <c r="J22" s="68">
        <f t="shared" si="3"/>
        <v>1519</v>
      </c>
      <c r="K22" s="59">
        <v>1155</v>
      </c>
      <c r="L22" s="59">
        <v>128</v>
      </c>
      <c r="M22" s="59"/>
      <c r="N22" s="68">
        <f t="shared" si="4"/>
        <v>1283</v>
      </c>
      <c r="O22" s="59"/>
      <c r="P22" s="59"/>
      <c r="Q22" s="68">
        <f t="shared" si="5"/>
        <v>1283</v>
      </c>
      <c r="R22" s="68">
        <f t="shared" si="6"/>
        <v>236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>
        <v>0</v>
      </c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>
        <v>0</v>
      </c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193</v>
      </c>
      <c r="L24" s="59">
        <v>6</v>
      </c>
      <c r="M24" s="59"/>
      <c r="N24" s="68">
        <f t="shared" si="4"/>
        <v>199</v>
      </c>
      <c r="O24" s="59"/>
      <c r="P24" s="59"/>
      <c r="Q24" s="68">
        <f t="shared" si="5"/>
        <v>199</v>
      </c>
      <c r="R24" s="68">
        <f t="shared" si="6"/>
        <v>9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2528</v>
      </c>
      <c r="E25" s="184">
        <f aca="true" t="shared" si="7" ref="E25:P25">SUM(E21:E24)</f>
        <v>147</v>
      </c>
      <c r="F25" s="184">
        <f t="shared" si="7"/>
        <v>0</v>
      </c>
      <c r="G25" s="61">
        <f t="shared" si="2"/>
        <v>2675</v>
      </c>
      <c r="H25" s="60">
        <f t="shared" si="7"/>
        <v>0</v>
      </c>
      <c r="I25" s="60">
        <f t="shared" si="7"/>
        <v>0</v>
      </c>
      <c r="J25" s="61">
        <f t="shared" si="3"/>
        <v>2675</v>
      </c>
      <c r="K25" s="60">
        <f t="shared" si="7"/>
        <v>1517</v>
      </c>
      <c r="L25" s="60">
        <f t="shared" si="7"/>
        <v>197</v>
      </c>
      <c r="M25" s="60">
        <f t="shared" si="7"/>
        <v>0</v>
      </c>
      <c r="N25" s="61">
        <f t="shared" si="4"/>
        <v>1714</v>
      </c>
      <c r="O25" s="60">
        <f t="shared" si="7"/>
        <v>0</v>
      </c>
      <c r="P25" s="60">
        <f t="shared" si="7"/>
        <v>0</v>
      </c>
      <c r="Q25" s="61">
        <f t="shared" si="5"/>
        <v>1714</v>
      </c>
      <c r="R25" s="61">
        <f t="shared" si="6"/>
        <v>961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3613</v>
      </c>
      <c r="E40" s="431">
        <f>E17+E18+E19+E25+E38+E39</f>
        <v>147</v>
      </c>
      <c r="F40" s="431">
        <f aca="true" t="shared" si="13" ref="F40:R40">F17+F18+F19+F25+F38+F39</f>
        <v>0</v>
      </c>
      <c r="G40" s="431">
        <f t="shared" si="13"/>
        <v>3760</v>
      </c>
      <c r="H40" s="431">
        <f t="shared" si="13"/>
        <v>0</v>
      </c>
      <c r="I40" s="431">
        <f t="shared" si="13"/>
        <v>0</v>
      </c>
      <c r="J40" s="431">
        <f t="shared" si="13"/>
        <v>3760</v>
      </c>
      <c r="K40" s="431">
        <f t="shared" si="13"/>
        <v>2462</v>
      </c>
      <c r="L40" s="431">
        <f t="shared" si="13"/>
        <v>225</v>
      </c>
      <c r="M40" s="431">
        <f t="shared" si="13"/>
        <v>0</v>
      </c>
      <c r="N40" s="431">
        <f t="shared" si="13"/>
        <v>2687</v>
      </c>
      <c r="O40" s="431">
        <f t="shared" si="13"/>
        <v>0</v>
      </c>
      <c r="P40" s="431">
        <f t="shared" si="13"/>
        <v>0</v>
      </c>
      <c r="Q40" s="431">
        <f t="shared" si="13"/>
        <v>2687</v>
      </c>
      <c r="R40" s="431">
        <f t="shared" si="13"/>
        <v>1073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41107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C27" sqref="C27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41090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6743</v>
      </c>
      <c r="D15" s="102"/>
      <c r="E15" s="114">
        <f t="shared" si="0"/>
        <v>6743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6743</v>
      </c>
      <c r="D19" s="98">
        <f>D11+D15+D16</f>
        <v>0</v>
      </c>
      <c r="E19" s="112">
        <f>E11+E15+E16</f>
        <v>6743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4997</v>
      </c>
      <c r="D24" s="113">
        <f>SUM(D25:D27)</f>
        <v>4997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4733</v>
      </c>
      <c r="D25" s="102">
        <f aca="true" t="shared" si="1" ref="D25:D30">C25</f>
        <v>4733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f>264</f>
        <v>264</v>
      </c>
      <c r="D26" s="102">
        <f t="shared" si="1"/>
        <v>264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36</v>
      </c>
      <c r="D28" s="102">
        <f t="shared" si="1"/>
        <v>36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1056</v>
      </c>
      <c r="D29" s="102">
        <f t="shared" si="1"/>
        <v>1056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66921</v>
      </c>
      <c r="D30" s="102">
        <f t="shared" si="1"/>
        <v>66921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6072</v>
      </c>
      <c r="D38" s="99">
        <f>SUM(D39:D42)</f>
        <v>6072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6072</v>
      </c>
      <c r="D42" s="102">
        <f>C42</f>
        <v>6072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79082</v>
      </c>
      <c r="D43" s="98">
        <f>D24+D28+D29+D31+D30+D32+D33+D38</f>
        <v>79082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86130</v>
      </c>
      <c r="D44" s="97">
        <f>D43+D21+D19+D9</f>
        <v>79082</v>
      </c>
      <c r="E44" s="112">
        <f>E43+E21+E19+E9</f>
        <v>7048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9704</v>
      </c>
      <c r="D52" s="97">
        <f>SUM(D53:D55)</f>
        <v>0</v>
      </c>
      <c r="E52" s="113">
        <f>C52-D52</f>
        <v>9704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9704</v>
      </c>
      <c r="D53" s="102">
        <v>0</v>
      </c>
      <c r="E53" s="113">
        <f>C53-D53</f>
        <v>9704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10944</v>
      </c>
      <c r="D56" s="97">
        <f>D57+D59</f>
        <v>0</v>
      </c>
      <c r="E56" s="113">
        <f t="shared" si="2"/>
        <v>10944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10944</v>
      </c>
      <c r="D57" s="102">
        <v>0</v>
      </c>
      <c r="E57" s="113">
        <f t="shared" si="2"/>
        <v>10944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5433</v>
      </c>
      <c r="D63" s="102"/>
      <c r="E63" s="113">
        <f t="shared" si="2"/>
        <v>5433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26081</v>
      </c>
      <c r="D66" s="97">
        <f>D52+D56+D61+D62+D63+D64</f>
        <v>0</v>
      </c>
      <c r="E66" s="113">
        <f t="shared" si="2"/>
        <v>26081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2879</v>
      </c>
      <c r="D71" s="99">
        <f>SUM(D72:D74)</f>
        <v>2879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322</v>
      </c>
      <c r="D72" s="102">
        <f>C72</f>
        <v>322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2557</v>
      </c>
      <c r="D74" s="102">
        <f>C74</f>
        <v>2557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23819</v>
      </c>
      <c r="D75" s="97">
        <f>D76+D78</f>
        <v>23819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23819</v>
      </c>
      <c r="D76" s="102">
        <f>C76</f>
        <v>23819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21973.53619</v>
      </c>
      <c r="D80" s="97">
        <f>SUM(D81:D84)</f>
        <v>21973.53619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21973.53619</v>
      </c>
      <c r="D82" s="102">
        <f>C82</f>
        <v>21973.53619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1925</v>
      </c>
      <c r="D85" s="98">
        <f>SUM(D86:D90)+D94</f>
        <v>1925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454</v>
      </c>
      <c r="D87" s="102">
        <f>C87</f>
        <v>454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1145</v>
      </c>
      <c r="D88" s="102">
        <f>C88</f>
        <v>1145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182</v>
      </c>
      <c r="D89" s="102">
        <f>C89</f>
        <v>182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50</v>
      </c>
      <c r="D90" s="97">
        <f>SUM(D91:D93)</f>
        <v>50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>
        <v>10</v>
      </c>
      <c r="D91" s="102">
        <f>+C91</f>
        <v>10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40</v>
      </c>
      <c r="D93" s="102">
        <f>C93</f>
        <v>40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94</v>
      </c>
      <c r="D94" s="102">
        <f>C94</f>
        <v>94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2094</v>
      </c>
      <c r="D95" s="102">
        <f>C95</f>
        <v>2094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52690.53619</v>
      </c>
      <c r="D96" s="98">
        <f>D85+D80+D75+D71+D95</f>
        <v>52690.53619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78771.53619</v>
      </c>
      <c r="D97" s="98">
        <f>D96+D68+D66</f>
        <v>52690.53619</v>
      </c>
      <c r="E97" s="98">
        <f>E96+E68+E66</f>
        <v>26081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217</v>
      </c>
      <c r="D104" s="102"/>
      <c r="E104" s="102">
        <v>0</v>
      </c>
      <c r="F104" s="119">
        <f>C104+D104-E104</f>
        <v>217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0</v>
      </c>
      <c r="E105" s="97">
        <f>SUM(E102:E104)</f>
        <v>0</v>
      </c>
      <c r="F105" s="97">
        <f>SUM(F102:F104)</f>
        <v>217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41107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41090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41107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25" sqref="D25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41090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41107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IIVANOV</cp:lastModifiedBy>
  <cp:lastPrinted>2012-01-30T08:12:51Z</cp:lastPrinted>
  <dcterms:created xsi:type="dcterms:W3CDTF">2000-06-29T12:02:40Z</dcterms:created>
  <dcterms:modified xsi:type="dcterms:W3CDTF">2012-07-17T12:46:41Z</dcterms:modified>
  <cp:category/>
  <cp:version/>
  <cp:contentType/>
  <cp:contentStatus/>
</cp:coreProperties>
</file>