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<sst xmlns="http://schemas.openxmlformats.org/spreadsheetml/2006/main" count="1069" uniqueCount="881">
  <si>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</si>
  <si>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</si>
  <si>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</si>
  <si>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</si>
  <si>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</si>
  <si>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</si>
  <si>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</si>
  <si>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</si>
  <si>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</si>
  <si>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</si>
  <si>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</si>
  <si>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</si>
  <si>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</si>
  <si>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</si>
  <si>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</si>
  <si>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</si>
  <si>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</si>
  <si>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</si>
  <si>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</si>
  <si>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</si>
  <si>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</si>
  <si>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</si>
  <si>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</si>
  <si>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</si>
  <si>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</si>
  <si>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</si>
  <si>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</si>
  <si>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</si>
  <si>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</si>
  <si>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</si>
  <si>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</si>
  <si>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</si>
  <si>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</si>
  <si>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</si>
  <si>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</si>
  <si>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</si>
  <si>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</si>
  <si>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</si>
  <si>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</si>
  <si>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</si>
  <si>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</si>
  <si>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</si>
  <si>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</si>
  <si>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</si>
  <si>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</si>
  <si>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</si>
  <si>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</si>
  <si>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</si>
  <si>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</si>
  <si>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</si>
  <si>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</si>
  <si>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</si>
  <si>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</si>
  <si>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</si>
  <si>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</si>
  <si>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</si>
  <si>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</si>
  <si>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</si>
  <si>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</si>
  <si>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</si>
  <si>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</si>
  <si>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</si>
  <si>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</si>
  <si>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</si>
  <si>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</si>
  <si>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</si>
  <si>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</si>
  <si>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</si>
  <si>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</si>
  <si>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</si>
  <si>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</si>
  <si>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</si>
  <si>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</si>
  <si>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</si>
  <si>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</si>
  <si>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</si>
  <si>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</si>
  <si>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</si>
  <si>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</si>
  <si>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</si>
  <si>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</si>
  <si>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</si>
  <si>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</si>
  <si>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</si>
  <si>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</si>
  <si>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</si>
  <si>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</si>
  <si>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</si>
  <si>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</si>
  <si>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</si>
  <si>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</si>
  <si>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</si>
  <si>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</si>
  <si>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</si>
  <si>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</si>
  <si>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</si>
  <si>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</si>
  <si>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</si>
  <si>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</si>
  <si>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</si>
  <si>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</si>
  <si>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</si>
  <si>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</si>
  <si>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</si>
  <si>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</si>
  <si>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</si>
  <si>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</si>
  <si>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</si>
  <si>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</si>
  <si>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</si>
  <si>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</si>
  <si>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</si>
  <si>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</si>
  <si>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</si>
  <si>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</si>
  <si>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</si>
  <si>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</si>
  <si>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</si>
  <si>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</si>
  <si>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</si>
  <si>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</si>
  <si>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</si>
  <si>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</si>
  <si>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</si>
  <si>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</si>
  <si>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</si>
  <si>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</si>
  <si>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</si>
  <si>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</si>
  <si>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</si>
  <si>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</si>
  <si>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</si>
  <si>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</si>
  <si>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</si>
  <si>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</si>
  <si>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</si>
  <si>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</si>
  <si>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</si>
  <si>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</si>
  <si>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</si>
  <si>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</si>
  <si>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</si>
  <si>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</si>
  <si>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</si>
  <si>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</si>
  <si>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</si>
  <si>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</si>
  <si>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</si>
  <si>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</si>
  <si>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</si>
  <si>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</si>
  <si>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</si>
  <si>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</si>
  <si>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</si>
  <si>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</si>
  <si>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</si>
  <si>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</si>
  <si>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</si>
  <si>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</si>
  <si>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</si>
  <si>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</si>
  <si>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</si>
  <si>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</si>
  <si>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</si>
  <si>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</si>
  <si>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</si>
  <si>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</si>
  <si>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</si>
  <si>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</si>
  <si>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</si>
  <si>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</si>
  <si>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</si>
  <si>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</si>
  <si>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</si>
  <si>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</si>
  <si>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</si>
  <si>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</si>
  <si>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</si>
  <si>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</si>
  <si>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</si>
  <si>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</si>
  <si>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</si>
  <si>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</si>
  <si>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</si>
  <si>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</si>
  <si>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</si>
  <si>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</si>
  <si>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</si>
  <si>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</si>
  <si>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</si>
  <si>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</si>
  <si>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</si>
  <si>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</si>
  <si>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</si>
  <si>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</si>
  <si>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</si>
  <si>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</si>
  <si>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</si>
  <si>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</si>
  <si>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</si>
  <si>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</si>
  <si>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</si>
  <si>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</si>
  <si>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</si>
  <si>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</si>
  <si>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</si>
  <si>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</si>
  <si>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</si>
  <si>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</si>
  <si>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</si>
  <si>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</si>
  <si>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</si>
  <si>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</si>
  <si>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</si>
  <si>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</si>
  <si>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</si>
  <si>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</si>
  <si>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</si>
  <si>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</si>
  <si>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</si>
  <si>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</si>
  <si>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</si>
  <si>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</si>
  <si>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</si>
  <si>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</si>
  <si>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</si>
  <si>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</si>
  <si>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</si>
  <si>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</si>
  <si>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</si>
  <si>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</si>
  <si>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</si>
  <si>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</si>
  <si>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</si>
  <si>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</si>
  <si>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</si>
  <si>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</si>
  <si>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</si>
  <si>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</si>
  <si>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</si>
  <si>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</si>
  <si>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</si>
  <si>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</si>
  <si>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</si>
  <si>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</si>
  <si>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</si>
  <si>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</si>
  <si>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</si>
  <si>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</si>
  <si>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</si>
  <si>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</si>
  <si>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</si>
  <si>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</si>
  <si>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</si>
  <si>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</si>
  <si>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</si>
  <si>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</si>
  <si>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</si>
  <si>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</si>
  <si>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</si>
  <si>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</si>
  <si>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</si>
  <si>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</si>
  <si>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</si>
  <si>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</si>
  <si>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</si>
  <si>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</si>
  <si>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</si>
  <si>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</si>
  <si>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</si>
  <si>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</si>
  <si>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</si>
  <si>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</si>
  <si>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</si>
  <si>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</si>
  <si>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</si>
  <si>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</si>
  <si>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</si>
  <si>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</si>
  <si>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</si>
  <si>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</si>
  <si>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</si>
  <si>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</si>
  <si>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</si>
  <si>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</si>
  <si>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</si>
  <si>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</si>
  <si>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</si>
  <si>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</si>
  <si>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</si>
  <si>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</si>
  <si>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</si>
  <si>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</si>
  <si>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</si>
  <si>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</si>
  <si>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</si>
  <si>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</si>
  <si>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</si>
  <si>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</si>
  <si>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</si>
  <si>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</si>
  <si>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</si>
  <si>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</si>
  <si>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</si>
  <si>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</si>
  <si>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</si>
  <si>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</si>
  <si>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</si>
  <si>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</si>
  <si>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</si>
  <si>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</si>
  <si>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</si>
  <si>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</si>
  <si>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</si>
  <si>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</si>
  <si>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</si>
  <si>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</si>
  <si>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</si>
  <si>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</si>
  <si>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</si>
  <si>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</si>
  <si>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</si>
  <si>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</si>
  <si>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</si>
  <si>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</si>
  <si>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</si>
  <si>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</si>
  <si>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</si>
  <si>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</si>
  <si>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</si>
  <si>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</si>
  <si>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</si>
  <si>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</si>
  <si>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</si>
  <si>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</si>
  <si>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</si>
  <si>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</si>
  <si>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</si>
  <si>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</si>
  <si>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</si>
  <si>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</si>
  <si>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</si>
  <si>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</si>
  <si>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</si>
  <si>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</si>
  <si>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</si>
  <si>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</si>
  <si>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</si>
  <si>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</si>
  <si>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</si>
  <si>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</si>
  <si>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</si>
  <si>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</si>
  <si>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</si>
  <si>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</si>
  <si>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</si>
  <si>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</si>
  <si>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</si>
  <si>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</si>
  <si>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</si>
  <si>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</si>
  <si>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</si>
  <si>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</si>
  <si>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</si>
  <si>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</si>
  <si>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</si>
  <si>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</si>
  <si>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</si>
  <si>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</si>
  <si>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</si>
  <si>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</si>
  <si>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</si>
  <si>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</si>
  <si>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</si>
  <si>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</si>
  <si>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</si>
  <si>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</si>
  <si>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</si>
  <si>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</si>
  <si>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</si>
  <si>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</si>
  <si>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</si>
  <si>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</si>
  <si>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</si>
  <si>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</si>
  <si>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</si>
  <si>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</si>
  <si>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</si>
  <si>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</si>
  <si>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</si>
  <si>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</si>
  <si>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</si>
  <si>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</si>
  <si>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</si>
  <si>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</si>
  <si>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</si>
  <si>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</si>
  <si>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</si>
  <si>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</si>
  <si>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</si>
  <si>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</si>
  <si>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</si>
  <si>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</si>
  <si>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</si>
  <si>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</si>
  <si>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</si>
  <si>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</si>
  <si>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</si>
  <si>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</si>
  <si>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</si>
  <si>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</si>
  <si>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</si>
  <si>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</si>
  <si>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</si>
  <si>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</si>
  <si>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</si>
  <si>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</si>
  <si>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</si>
  <si>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</si>
  <si>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</si>
  <si>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</si>
  <si>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</si>
  <si>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</si>
  <si>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</si>
  <si>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</si>
  <si>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</si>
  <si>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</si>
  <si>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</si>
  <si>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</si>
  <si>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</si>
  <si>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</si>
  <si>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</si>
  <si>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</si>
  <si>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</si>
  <si>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</si>
  <si>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</si>
  <si>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</si>
  <si>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</si>
  <si>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</si>
  <si>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</si>
  <si>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</si>
  <si>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</si>
  <si>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</si>
  <si>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</si>
  <si>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</si>
  <si>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</si>
  <si>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</si>
  <si>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</si>
  <si>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</si>
  <si>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</si>
  <si>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</si>
  <si>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</si>
  <si>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</si>
  <si>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</si>
  <si>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</si>
  <si>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</si>
  <si>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</si>
  <si>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</si>
  <si>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</si>
  <si>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</si>
  <si>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</si>
  <si>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</si>
  <si>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</si>
  <si>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</si>
  <si>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</si>
  <si>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</si>
  <si>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</si>
  <si>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</si>
  <si>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</si>
  <si>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</si>
  <si>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</si>
  <si>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</si>
  <si>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</si>
  <si>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</si>
  <si>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</si>
  <si>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</si>
  <si>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</si>
  <si>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</si>
  <si>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</si>
  <si>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</si>
  <si>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</si>
  <si>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</si>
  <si>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</si>
  <si>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</si>
  <si>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</si>
  <si>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</si>
  <si>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</si>
  <si>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</si>
  <si>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</si>
  <si>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</si>
  <si>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</si>
  <si>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</si>
  <si>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</si>
  <si>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</si>
  <si>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</si>
  <si>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</si>
  <si>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</si>
  <si>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</si>
  <si>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</si>
  <si>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</si>
  <si>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</si>
  <si>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</si>
  <si>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</si>
  <si>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</si>
  <si>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</si>
  <si>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</si>
  <si>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</si>
  <si>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</si>
  <si>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</si>
  <si>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</si>
  <si>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</si>
  <si>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</si>
  <si>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</si>
  <si>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</si>
  <si>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</si>
  <si>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</si>
  <si>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</si>
  <si>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</si>
  <si>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</si>
  <si>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</si>
  <si>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</si>
  <si>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</si>
  <si>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</si>
  <si>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</si>
  <si>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</si>
  <si>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</si>
  <si>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</si>
  <si>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</si>
  <si>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</si>
  <si>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</si>
  <si>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</si>
  <si>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</si>
  <si>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</si>
  <si>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</si>
  <si>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</si>
  <si>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</si>
  <si>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</si>
  <si>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</si>
  <si>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</si>
  <si>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</si>
  <si>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</si>
  <si>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</si>
  <si>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</si>
  <si>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</si>
  <si>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</si>
  <si>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</si>
  <si>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</si>
  <si>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</si>
  <si>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</si>
  <si>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</si>
  <si>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</si>
  <si>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</si>
  <si>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</si>
  <si>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</si>
  <si>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</si>
  <si>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</si>
  <si>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</si>
  <si>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</si>
  <si>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</si>
  <si>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</si>
  <si>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</si>
  <si>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</si>
  <si>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</si>
  <si>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</si>
  <si>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</si>
  <si>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</si>
  <si>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</si>
  <si>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</si>
  <si>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</si>
  <si>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</si>
  <si>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</si>
  <si>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</si>
  <si>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</si>
  <si>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</si>
  <si>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</si>
  <si>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</si>
  <si>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</si>
  <si>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</si>
  <si>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</si>
  <si>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</si>
  <si>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</si>
  <si>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</si>
  <si>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</si>
  <si>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</si>
  <si>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</si>
  <si>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</si>
  <si>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</si>
  <si>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</si>
  <si>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</si>
  <si>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</si>
  <si>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</si>
  <si>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</si>
  <si>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</si>
  <si>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</si>
  <si>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</si>
  <si>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</si>
  <si>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</si>
  <si>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</si>
  <si>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</si>
  <si>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</si>
  <si>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</si>
  <si>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</si>
  <si>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</si>
  <si>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</si>
  <si>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</si>
  <si>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</si>
  <si>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</si>
  <si>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</si>
  <si>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</si>
  <si>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</si>
  <si>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</si>
  <si>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</si>
  <si>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</si>
  <si>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</si>
  <si>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</si>
  <si>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</si>
  <si>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</si>
  <si>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</si>
  <si>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</si>
  <si>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</si>
  <si>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</si>
  <si>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</si>
  <si>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</si>
  <si>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</si>
  <si>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</si>
  <si>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</si>
  <si>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</si>
  <si>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</si>
  <si>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</si>
  <si>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</si>
  <si>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</si>
  <si>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</si>
  <si>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</si>
  <si>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</si>
  <si>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</si>
  <si>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</si>
  <si>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</si>
  <si>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</si>
  <si>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</si>
  <si>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</si>
  <si>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</si>
  <si>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</si>
  <si>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</si>
  <si>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</si>
  <si>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</si>
  <si>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</si>
  <si>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</si>
  <si>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</si>
  <si>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</si>
  <si>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</si>
  <si>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</si>
  <si>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</si>
  <si>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</si>
  <si>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</si>
  <si>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</si>
  <si>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</si>
  <si>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</si>
  <si>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</si>
  <si>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</si>
  <si>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</si>
  <si>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</si>
  <si>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</si>
  <si>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</si>
  <si>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</si>
  <si>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</si>
  <si>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</si>
  <si>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</si>
  <si>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</si>
  <si>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</si>
  <si>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</si>
  <si>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</si>
  <si>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</si>
  <si>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</si>
  <si>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</si>
  <si>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</si>
  <si>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</si>
  <si>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</si>
  <si>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</si>
  <si>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</si>
  <si>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</si>
  <si>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</si>
  <si>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</si>
  <si>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</si>
  <si>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</si>
  <si>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</si>
  <si>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</si>
  <si>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</si>
  <si>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</si>
  <si>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</si>
  <si>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</si>
  <si>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</si>
  <si>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</si>
  <si>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</si>
  <si>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</si>
  <si>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</si>
  <si>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</si>
  <si>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</si>
  <si>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</si>
  <si>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</si>
  <si>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</si>
  <si>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</si>
  <si>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</si>
  <si>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</si>
  <si>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</si>
  <si>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</si>
  <si>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</si>
  <si>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</si>
  <si>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</si>
  <si>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</si>
  <si>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</si>
  <si>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</si>
  <si>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</si>
  <si>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</si>
  <si>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</si>
  <si>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</si>
  <si>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</si>
  <si>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</si>
  <si>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</si>
  <si>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</si>
  <si>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</si>
  <si>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</si>
  <si>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</si>
  <si>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</si>
  <si>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</si>
  <si>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</si>
  <si>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</si>
  <si>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</si>
  <si>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</si>
  <si>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</si>
  <si>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</si>
  <si>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</si>
  <si>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</si>
  <si>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</si>
  <si>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</si>
  <si>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</si>
  <si>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</si>
  <si>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</si>
  <si>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</si>
  <si>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</si>
  <si>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</si>
  <si>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</si>
  <si>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</si>
  <si>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</si>
  <si>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</si>
  <si>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</si>
  <si>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</si>
  <si>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</si>
  <si>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</si>
  <si>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</si>
  <si>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</si>
  <si>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</si>
  <si>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</si>
  <si>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</si>
  <si>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</si>
  <si>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</si>
  <si>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</si>
  <si>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</si>
  <si>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</si>
  <si>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</si>
  <si>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</si>
  <si>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</si>
  <si>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</si>
  <si>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</si>
  <si>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</si>
  <si>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</si>
  <si>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</si>
  <si>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</si>
  <si>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</si>
  <si>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</si>
  <si>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</si>
  <si>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</si>
  <si>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</si>
  <si>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</si>
  <si>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</si>
  <si>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</si>
  <si>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</si>
  <si>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</si>
  <si>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</si>
  <si>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</si>
  <si>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</si>
  <si>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</si>
  <si>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</si>
  <si>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</si>
  <si>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</si>
  <si>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</si>
  <si>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</si>
  <si>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</si>
  <si>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</si>
  <si>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</si>
  <si>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</si>
  <si>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</si>
  <si>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</si>
  <si>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</si>
  <si>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</si>
  <si>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</si>
  <si>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</si>
  <si>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</si>
  <si>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</si>
  <si>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</si>
  <si>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</si>
  <si>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</si>
  <si>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</si>
  <si>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</si>
  <si>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</si>
  <si>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</si>
  <si>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</si>
  <si>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</si>
  <si>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</si>
  <si>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</si>
  <si>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</si>
  <si>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</si>
  <si>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</si>
  <si>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</si>
  <si>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</si>
  <si>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</si>
  <si>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</si>
  <si>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</si>
  <si>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</si>
  <si>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</si>
  <si>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</si>
  <si>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</si>
  <si>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</si>
  <si>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</si>
  <si>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</si>
  <si>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</si>
  <si>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</si>
  <si>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</si>
  <si>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</si>
  <si>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</si>
  <si>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</si>
  <si>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</si>
  <si>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</si>
  <si>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</si>
  <si>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</si>
  <si>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</si>
  <si>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</si>
  <si>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</si>
  <si>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</si>
  <si>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</si>
  <si>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</si>
  <si>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</si>
  <si>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</si>
  <si>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</si>
  <si>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</si>
  <si>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</si>
  <si>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</si>
  <si>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</si>
  <si>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</si>
  <si>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</si>
  <si>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</si>
  <si>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</si>
  <si>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</si>
  <si>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</si>
  <si>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</si>
  <si>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</si>
  <si>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</si>
  <si>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</si>
  <si>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</si>
  <si>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</si>
  <si>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ФАРИН АД</t>
  </si>
  <si>
    <t>консолидиран</t>
  </si>
  <si>
    <t>1. "Сноп 06" ООД</t>
  </si>
  <si>
    <t>2. "Стени 56" ООД</t>
  </si>
  <si>
    <t>3. "Левал" ООД</t>
  </si>
  <si>
    <t>Забележка: Инвестициите се осчетоводяват по метода на собствения капитал</t>
  </si>
  <si>
    <t>Дата на съставяне: 26.05.2008</t>
  </si>
  <si>
    <t>Съставител: Милен Ненков</t>
  </si>
  <si>
    <t>Ръководител:Веселин Бакърджиев</t>
  </si>
  <si>
    <t>Ръководител:Диан Донев</t>
  </si>
  <si>
    <t>Милен Ненков</t>
  </si>
  <si>
    <t>Диан Донев</t>
  </si>
  <si>
    <t>Веселин Бакърджиев</t>
  </si>
  <si>
    <t>Ръководител: Диан Донев</t>
  </si>
  <si>
    <t xml:space="preserve">                          Веселин Бакърджиев</t>
  </si>
  <si>
    <t xml:space="preserve">Дата  на съставяне: 26.05.2008г.                              </t>
  </si>
  <si>
    <t>Дата на съставяне:          26.05.20008г.</t>
  </si>
  <si>
    <t>26.05.2008г.</t>
  </si>
  <si>
    <t xml:space="preserve">                                    Съставител: Милен Ненков</t>
  </si>
  <si>
    <t>Дата на съставяне: 26.05.2008г.</t>
  </si>
  <si>
    <r>
      <t xml:space="preserve">Дата на съставяне: </t>
    </r>
    <r>
      <rPr>
        <sz val="10"/>
        <rFont val="Times New Roman"/>
        <family val="1"/>
      </rPr>
      <t>26.05.2008г.</t>
    </r>
  </si>
  <si>
    <t xml:space="preserve">                           Веселин Бакърджиев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</si>
</sst>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101" sqref="C101:E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859</v>
      </c>
      <c r="F3" s="217" t="s">
        <v>2</v>
      </c>
      <c r="G3" s="172"/>
      <c r="H3" s="461">
        <v>124680844</v>
      </c>
    </row>
    <row r="4" spans="1:8" ht="15">
      <c r="A4" s="582" t="s">
        <v>3</v>
      </c>
      <c r="B4" s="586"/>
      <c r="C4" s="586"/>
      <c r="D4" s="586"/>
      <c r="E4" s="504" t="s">
        <v>860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11284</v>
      </c>
      <c r="D11" s="151"/>
      <c r="E11" s="237" t="s">
        <v>22</v>
      </c>
      <c r="F11" s="242" t="s">
        <v>23</v>
      </c>
      <c r="G11" s="152">
        <v>5200</v>
      </c>
      <c r="H11" s="152">
        <v>5200</v>
      </c>
    </row>
    <row r="12" spans="1:8" ht="15">
      <c r="A12" s="235" t="s">
        <v>24</v>
      </c>
      <c r="B12" s="241" t="s">
        <v>25</v>
      </c>
      <c r="C12" s="151">
        <v>11355</v>
      </c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3382</v>
      </c>
      <c r="D13" s="151"/>
      <c r="E13" s="237" t="s">
        <v>30</v>
      </c>
      <c r="F13" s="242" t="s">
        <v>31</v>
      </c>
      <c r="G13" s="153">
        <v>0</v>
      </c>
      <c r="H13" s="153"/>
    </row>
    <row r="14" spans="1:8" ht="15">
      <c r="A14" s="235" t="s">
        <v>32</v>
      </c>
      <c r="B14" s="241" t="s">
        <v>33</v>
      </c>
      <c r="C14" s="151">
        <v>3829</v>
      </c>
      <c r="D14" s="151"/>
      <c r="E14" s="243" t="s">
        <v>34</v>
      </c>
      <c r="F14" s="242" t="s">
        <v>35</v>
      </c>
      <c r="G14" s="316">
        <v>0</v>
      </c>
      <c r="H14" s="316"/>
    </row>
    <row r="15" spans="1:8" ht="15">
      <c r="A15" s="235" t="s">
        <v>36</v>
      </c>
      <c r="B15" s="241" t="s">
        <v>37</v>
      </c>
      <c r="C15" s="151">
        <v>2632</v>
      </c>
      <c r="D15" s="151"/>
      <c r="E15" s="243" t="s">
        <v>38</v>
      </c>
      <c r="F15" s="242" t="s">
        <v>39</v>
      </c>
      <c r="G15" s="316">
        <v>0</v>
      </c>
      <c r="H15" s="316"/>
    </row>
    <row r="16" spans="1:8" ht="15">
      <c r="A16" s="235" t="s">
        <v>40</v>
      </c>
      <c r="B16" s="244" t="s">
        <v>41</v>
      </c>
      <c r="C16" s="151">
        <v>903</v>
      </c>
      <c r="D16" s="151"/>
      <c r="E16" s="243" t="s">
        <v>42</v>
      </c>
      <c r="F16" s="242" t="s">
        <v>43</v>
      </c>
      <c r="G16" s="316">
        <v>-461</v>
      </c>
      <c r="H16" s="316">
        <v>-461</v>
      </c>
    </row>
    <row r="17" spans="1:18" ht="25.5">
      <c r="A17" s="235" t="s">
        <v>44</v>
      </c>
      <c r="B17" s="241" t="s">
        <v>45</v>
      </c>
      <c r="C17" s="151">
        <v>254</v>
      </c>
      <c r="D17" s="151"/>
      <c r="E17" s="243" t="s">
        <v>46</v>
      </c>
      <c r="F17" s="245" t="s">
        <v>47</v>
      </c>
      <c r="G17" s="154">
        <f>G11+G14+G15+G16</f>
        <v>4739</v>
      </c>
      <c r="H17" s="154">
        <f>H11+H14+H15+H16</f>
        <v>4739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152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33791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15149</v>
      </c>
      <c r="H20" s="158">
        <v>15149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486</v>
      </c>
      <c r="H21" s="156">
        <f>SUM(H22:H24)</f>
        <v>486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30</v>
      </c>
      <c r="D24" s="151"/>
      <c r="E24" s="237" t="s">
        <v>72</v>
      </c>
      <c r="F24" s="242" t="s">
        <v>73</v>
      </c>
      <c r="G24" s="152">
        <v>402</v>
      </c>
      <c r="H24" s="152">
        <v>402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15635</v>
      </c>
      <c r="H25" s="154">
        <f>H19+H20+H21</f>
        <v>15635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679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709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1601</v>
      </c>
      <c r="H27" s="154">
        <f>SUM(H28:H30)</f>
        <v>1601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1601</v>
      </c>
      <c r="H28" s="152">
        <v>1601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1267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1267</v>
      </c>
      <c r="D32" s="155">
        <f>D30+D31</f>
        <v>0</v>
      </c>
      <c r="E32" s="243" t="s">
        <v>100</v>
      </c>
      <c r="F32" s="242" t="s">
        <v>101</v>
      </c>
      <c r="G32" s="316">
        <v>-294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1307</v>
      </c>
      <c r="H33" s="154">
        <f>H27+H31+H32</f>
        <v>1601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559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21681</v>
      </c>
      <c r="H36" s="154">
        <f>H25+H17+H33</f>
        <v>21975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559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969</v>
      </c>
      <c r="H39" s="158">
        <v>1037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783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3216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559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/>
    </row>
    <row r="47" spans="1:13" ht="15">
      <c r="A47" s="235" t="s">
        <v>143</v>
      </c>
      <c r="B47" s="241" t="s">
        <v>144</v>
      </c>
      <c r="C47" s="151">
        <v>839</v>
      </c>
      <c r="D47" s="151"/>
      <c r="E47" s="251" t="s">
        <v>145</v>
      </c>
      <c r="F47" s="242" t="s">
        <v>146</v>
      </c>
      <c r="G47" s="152">
        <v>9779</v>
      </c>
      <c r="H47" s="152"/>
      <c r="M47" s="157"/>
    </row>
    <row r="48" spans="1:8" ht="15">
      <c r="A48" s="235" t="s">
        <v>147</v>
      </c>
      <c r="B48" s="244" t="s">
        <v>148</v>
      </c>
      <c r="C48" s="151">
        <v>839</v>
      </c>
      <c r="D48" s="151"/>
      <c r="E48" s="237" t="s">
        <v>149</v>
      </c>
      <c r="F48" s="242" t="s">
        <v>150</v>
      </c>
      <c r="G48" s="152">
        <v>2648</v>
      </c>
      <c r="H48" s="152"/>
    </row>
    <row r="49" spans="1:18" ht="15">
      <c r="A49" s="235" t="s">
        <v>151</v>
      </c>
      <c r="B49" s="241" t="s">
        <v>152</v>
      </c>
      <c r="C49" s="151">
        <v>155</v>
      </c>
      <c r="D49" s="151"/>
      <c r="E49" s="251" t="s">
        <v>51</v>
      </c>
      <c r="F49" s="245" t="s">
        <v>153</v>
      </c>
      <c r="G49" s="154">
        <f>SUM(G43:G48)</f>
        <v>16426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148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1981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/>
    </row>
    <row r="53" spans="1:8" ht="15">
      <c r="A53" s="235" t="s">
        <v>162</v>
      </c>
      <c r="B53" s="249" t="s">
        <v>163</v>
      </c>
      <c r="C53" s="151">
        <v>28</v>
      </c>
      <c r="D53" s="151"/>
      <c r="E53" s="237" t="s">
        <v>164</v>
      </c>
      <c r="F53" s="245" t="s">
        <v>165</v>
      </c>
      <c r="G53" s="152">
        <v>732</v>
      </c>
      <c r="H53" s="152"/>
    </row>
    <row r="54" spans="1:8" ht="15">
      <c r="A54" s="235" t="s">
        <v>166</v>
      </c>
      <c r="B54" s="249" t="s">
        <v>167</v>
      </c>
      <c r="C54" s="151">
        <v>40</v>
      </c>
      <c r="D54" s="151"/>
      <c r="E54" s="237" t="s">
        <v>168</v>
      </c>
      <c r="F54" s="245" t="s">
        <v>169</v>
      </c>
      <c r="G54" s="152">
        <v>289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38375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17447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1263-5</f>
        <v>1258</v>
      </c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316</v>
      </c>
      <c r="D59" s="151"/>
      <c r="E59" s="251" t="s">
        <v>181</v>
      </c>
      <c r="F59" s="242" t="s">
        <v>182</v>
      </c>
      <c r="G59" s="152">
        <v>12693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3905</v>
      </c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>
        <v>1354</v>
      </c>
      <c r="D61" s="151"/>
      <c r="E61" s="243" t="s">
        <v>189</v>
      </c>
      <c r="F61" s="272" t="s">
        <v>190</v>
      </c>
      <c r="G61" s="154">
        <f>SUM(G62:G68)</f>
        <v>3814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/>
      <c r="E62" s="243" t="s">
        <v>193</v>
      </c>
      <c r="F62" s="242" t="s">
        <v>194</v>
      </c>
      <c r="G62" s="152">
        <v>85</v>
      </c>
      <c r="H62" s="152"/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>
        <v>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6833</v>
      </c>
      <c r="D64" s="155">
        <f>SUM(D58:D63)</f>
        <v>0</v>
      </c>
      <c r="E64" s="237" t="s">
        <v>200</v>
      </c>
      <c r="F64" s="242" t="s">
        <v>201</v>
      </c>
      <c r="G64" s="152">
        <v>2595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761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254</v>
      </c>
      <c r="H66" s="152"/>
    </row>
    <row r="67" spans="1:8" ht="15">
      <c r="A67" s="235" t="s">
        <v>207</v>
      </c>
      <c r="B67" s="241" t="s">
        <v>208</v>
      </c>
      <c r="C67" s="151">
        <v>2387</v>
      </c>
      <c r="D67" s="151"/>
      <c r="E67" s="237" t="s">
        <v>209</v>
      </c>
      <c r="F67" s="242" t="s">
        <v>210</v>
      </c>
      <c r="G67" s="152">
        <v>72</v>
      </c>
      <c r="H67" s="152"/>
    </row>
    <row r="68" spans="1:8" ht="15">
      <c r="A68" s="235" t="s">
        <v>211</v>
      </c>
      <c r="B68" s="241" t="s">
        <v>212</v>
      </c>
      <c r="C68" s="151">
        <v>2545</v>
      </c>
      <c r="D68" s="151"/>
      <c r="E68" s="237" t="s">
        <v>213</v>
      </c>
      <c r="F68" s="242" t="s">
        <v>214</v>
      </c>
      <c r="G68" s="152">
        <v>47</v>
      </c>
      <c r="H68" s="152"/>
    </row>
    <row r="69" spans="1:8" ht="15">
      <c r="A69" s="235" t="s">
        <v>215</v>
      </c>
      <c r="B69" s="241" t="s">
        <v>216</v>
      </c>
      <c r="C69" s="151">
        <v>1025</v>
      </c>
      <c r="D69" s="151"/>
      <c r="E69" s="251" t="s">
        <v>78</v>
      </c>
      <c r="F69" s="242" t="s">
        <v>217</v>
      </c>
      <c r="G69" s="152">
        <v>923</v>
      </c>
      <c r="H69" s="152"/>
    </row>
    <row r="70" spans="1:8" ht="15">
      <c r="A70" s="235" t="s">
        <v>218</v>
      </c>
      <c r="B70" s="241" t="s">
        <v>219</v>
      </c>
      <c r="C70" s="151">
        <v>679</v>
      </c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>
        <v>1640</v>
      </c>
      <c r="D71" s="151"/>
      <c r="E71" s="253" t="s">
        <v>46</v>
      </c>
      <c r="F71" s="273" t="s">
        <v>224</v>
      </c>
      <c r="G71" s="161">
        <f>G59+G60+G61+G69+G70</f>
        <v>17430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2810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273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11359</v>
      </c>
      <c r="D75" s="155">
        <f>SUM(D67:D74)</f>
        <v>0</v>
      </c>
      <c r="E75" s="251" t="s">
        <v>160</v>
      </c>
      <c r="F75" s="245" t="s">
        <v>234</v>
      </c>
      <c r="G75" s="152">
        <v>70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17500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195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749+5</f>
        <v>754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8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957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19222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57597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57597</v>
      </c>
      <c r="H94" s="165">
        <f>H36+H39+H55+H79</f>
        <v>23012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0" t="s">
        <v>866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868</v>
      </c>
      <c r="D100" s="581"/>
      <c r="E100" s="581"/>
    </row>
    <row r="101" spans="3:5" ht="15">
      <c r="C101" s="580" t="s">
        <v>867</v>
      </c>
      <c r="D101" s="581"/>
      <c r="E101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1:E101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9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ФАРИН АД</v>
      </c>
      <c r="C2" s="589"/>
      <c r="D2" s="589"/>
      <c r="E2" s="589"/>
      <c r="F2" s="575" t="s">
        <v>2</v>
      </c>
      <c r="G2" s="575"/>
      <c r="H2" s="526">
        <f>'справка №1-БАЛАНС'!H3</f>
        <v>124680844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39538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1284+2</f>
        <v>1286</v>
      </c>
      <c r="D9" s="46"/>
      <c r="E9" s="298" t="s">
        <v>284</v>
      </c>
      <c r="F9" s="549" t="s">
        <v>285</v>
      </c>
      <c r="G9" s="550">
        <v>1093</v>
      </c>
      <c r="H9" s="550"/>
    </row>
    <row r="10" spans="1:8" ht="12">
      <c r="A10" s="298" t="s">
        <v>286</v>
      </c>
      <c r="B10" s="299" t="s">
        <v>287</v>
      </c>
      <c r="C10" s="46">
        <v>284</v>
      </c>
      <c r="D10" s="46"/>
      <c r="E10" s="298" t="s">
        <v>288</v>
      </c>
      <c r="F10" s="549" t="s">
        <v>289</v>
      </c>
      <c r="G10" s="550">
        <v>14646</v>
      </c>
      <c r="H10" s="550"/>
    </row>
    <row r="11" spans="1:8" ht="12">
      <c r="A11" s="298" t="s">
        <v>290</v>
      </c>
      <c r="B11" s="299" t="s">
        <v>291</v>
      </c>
      <c r="C11" s="46">
        <v>531</v>
      </c>
      <c r="D11" s="46"/>
      <c r="E11" s="300" t="s">
        <v>292</v>
      </c>
      <c r="F11" s="549" t="s">
        <v>293</v>
      </c>
      <c r="G11" s="550">
        <v>260</v>
      </c>
      <c r="H11" s="550"/>
    </row>
    <row r="12" spans="1:8" ht="12">
      <c r="A12" s="298" t="s">
        <v>294</v>
      </c>
      <c r="B12" s="299" t="s">
        <v>295</v>
      </c>
      <c r="C12" s="46">
        <v>560</v>
      </c>
      <c r="D12" s="46"/>
      <c r="E12" s="300" t="s">
        <v>78</v>
      </c>
      <c r="F12" s="549" t="s">
        <v>296</v>
      </c>
      <c r="G12" s="550">
        <v>287</v>
      </c>
      <c r="H12" s="550"/>
    </row>
    <row r="13" spans="1:18" ht="12">
      <c r="A13" s="298" t="s">
        <v>297</v>
      </c>
      <c r="B13" s="299" t="s">
        <v>298</v>
      </c>
      <c r="C13" s="46">
        <v>111</v>
      </c>
      <c r="D13" s="46"/>
      <c r="E13" s="301" t="s">
        <v>51</v>
      </c>
      <c r="F13" s="551" t="s">
        <v>299</v>
      </c>
      <c r="G13" s="548">
        <f>SUM(G9:G12)</f>
        <v>16286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13959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-397</v>
      </c>
      <c r="D15" s="47"/>
      <c r="E15" s="296" t="s">
        <v>304</v>
      </c>
      <c r="F15" s="554" t="s">
        <v>305</v>
      </c>
      <c r="G15" s="550">
        <v>6</v>
      </c>
      <c r="H15" s="550"/>
    </row>
    <row r="16" spans="1:8" ht="12">
      <c r="A16" s="298" t="s">
        <v>306</v>
      </c>
      <c r="B16" s="299" t="s">
        <v>307</v>
      </c>
      <c r="C16" s="47">
        <v>73</v>
      </c>
      <c r="D16" s="47"/>
      <c r="E16" s="298" t="s">
        <v>308</v>
      </c>
      <c r="F16" s="552" t="s">
        <v>309</v>
      </c>
      <c r="G16" s="555">
        <v>6</v>
      </c>
      <c r="H16" s="555"/>
    </row>
    <row r="17" spans="1:8" ht="12">
      <c r="A17" s="302" t="s">
        <v>310</v>
      </c>
      <c r="B17" s="299" t="s">
        <v>311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16407</v>
      </c>
      <c r="D19" s="49">
        <f>SUM(D9:D15)+D16</f>
        <v>0</v>
      </c>
      <c r="E19" s="304" t="s">
        <v>316</v>
      </c>
      <c r="F19" s="552" t="s">
        <v>317</v>
      </c>
      <c r="G19" s="550">
        <v>399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/>
    </row>
    <row r="22" spans="1:8" ht="24">
      <c r="A22" s="304" t="s">
        <v>323</v>
      </c>
      <c r="B22" s="305" t="s">
        <v>324</v>
      </c>
      <c r="C22" s="46">
        <v>597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>
        <v>0</v>
      </c>
      <c r="H23" s="550"/>
    </row>
    <row r="24" spans="1:18" ht="12">
      <c r="A24" s="298" t="s">
        <v>331</v>
      </c>
      <c r="B24" s="305" t="s">
        <v>332</v>
      </c>
      <c r="C24" s="46">
        <v>3</v>
      </c>
      <c r="D24" s="46"/>
      <c r="E24" s="301" t="s">
        <v>103</v>
      </c>
      <c r="F24" s="554" t="s">
        <v>333</v>
      </c>
      <c r="G24" s="548">
        <f>SUM(G19:G23)</f>
        <v>399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631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17038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16691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347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>
        <v>2</v>
      </c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17036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16691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345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17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17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362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68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17053</v>
      </c>
      <c r="D42" s="53">
        <f>D33+D35+D39</f>
        <v>0</v>
      </c>
      <c r="E42" s="128" t="s">
        <v>379</v>
      </c>
      <c r="F42" s="129" t="s">
        <v>380</v>
      </c>
      <c r="G42" s="53">
        <f>G39+G33</f>
        <v>17053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857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381</v>
      </c>
      <c r="D48" s="587" t="s">
        <v>869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870</v>
      </c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ФАРИН АД</v>
      </c>
      <c r="C4" s="541" t="s">
        <v>2</v>
      </c>
      <c r="D4" s="541">
        <f>'справка №1-БАЛАНС'!H3</f>
        <v>124680844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20440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-18868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-645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36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0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57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804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-2932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1875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185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-3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-1078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4666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-3907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-364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-269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102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227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-47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1004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957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957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872</v>
      </c>
      <c r="C52" s="577"/>
      <c r="D52" s="577"/>
      <c r="G52" s="133"/>
      <c r="H52" s="133"/>
    </row>
    <row r="53" spans="1:8" ht="12">
      <c r="A53" s="318"/>
      <c r="B53" s="318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59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ФАРИН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124680844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39538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4739</v>
      </c>
      <c r="D11" s="58">
        <f>'справка №1-БАЛАНС'!H19</f>
        <v>0</v>
      </c>
      <c r="E11" s="58">
        <f>'справка №1-БАЛАНС'!H20</f>
        <v>15149</v>
      </c>
      <c r="F11" s="58">
        <f>'справка №1-БАЛАНС'!H22</f>
        <v>84</v>
      </c>
      <c r="G11" s="58">
        <f>'справка №1-БАЛАНС'!H23</f>
        <v>0</v>
      </c>
      <c r="H11" s="60">
        <v>402</v>
      </c>
      <c r="I11" s="58">
        <f>'справка №1-БАЛАНС'!H28+'справка №1-БАЛАНС'!H31</f>
        <v>1601</v>
      </c>
      <c r="J11" s="58">
        <f>'справка №1-БАЛАНС'!H29+'справка №1-БАЛАНС'!H32</f>
        <v>0</v>
      </c>
      <c r="K11" s="60"/>
      <c r="L11" s="344">
        <f>SUM(C11:K11)</f>
        <v>21975</v>
      </c>
      <c r="M11" s="58">
        <f>'справка №1-БАЛАНС'!H39</f>
        <v>1037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4739</v>
      </c>
      <c r="D15" s="61">
        <f aca="true" t="shared" si="2" ref="D15:M15">D11+D12</f>
        <v>0</v>
      </c>
      <c r="E15" s="61">
        <f t="shared" si="2"/>
        <v>15149</v>
      </c>
      <c r="F15" s="61">
        <f t="shared" si="2"/>
        <v>84</v>
      </c>
      <c r="G15" s="61">
        <f t="shared" si="2"/>
        <v>0</v>
      </c>
      <c r="H15" s="61">
        <f t="shared" si="2"/>
        <v>402</v>
      </c>
      <c r="I15" s="61">
        <f t="shared" si="2"/>
        <v>1601</v>
      </c>
      <c r="J15" s="61">
        <f t="shared" si="2"/>
        <v>0</v>
      </c>
      <c r="K15" s="61">
        <f t="shared" si="2"/>
        <v>0</v>
      </c>
      <c r="L15" s="344">
        <f t="shared" si="1"/>
        <v>21975</v>
      </c>
      <c r="M15" s="61">
        <f t="shared" si="2"/>
        <v>1037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-294</v>
      </c>
      <c r="K16" s="60"/>
      <c r="L16" s="344">
        <f t="shared" si="1"/>
        <v>-294</v>
      </c>
      <c r="M16" s="60">
        <v>-68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4739</v>
      </c>
      <c r="D29" s="59">
        <f aca="true" t="shared" si="6" ref="D29:M29">D17+D20+D21+D24+D28+D27+D15+D16</f>
        <v>0</v>
      </c>
      <c r="E29" s="59">
        <f t="shared" si="6"/>
        <v>15149</v>
      </c>
      <c r="F29" s="59">
        <f t="shared" si="6"/>
        <v>84</v>
      </c>
      <c r="G29" s="59">
        <f t="shared" si="6"/>
        <v>0</v>
      </c>
      <c r="H29" s="59">
        <f t="shared" si="6"/>
        <v>402</v>
      </c>
      <c r="I29" s="59">
        <f t="shared" si="6"/>
        <v>1601</v>
      </c>
      <c r="J29" s="59">
        <f t="shared" si="6"/>
        <v>-294</v>
      </c>
      <c r="K29" s="59">
        <f t="shared" si="6"/>
        <v>0</v>
      </c>
      <c r="L29" s="344">
        <f t="shared" si="1"/>
        <v>21681</v>
      </c>
      <c r="M29" s="59">
        <f t="shared" si="6"/>
        <v>969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4739</v>
      </c>
      <c r="D32" s="59">
        <f t="shared" si="7"/>
        <v>0</v>
      </c>
      <c r="E32" s="59">
        <f t="shared" si="7"/>
        <v>15149</v>
      </c>
      <c r="F32" s="59">
        <f t="shared" si="7"/>
        <v>84</v>
      </c>
      <c r="G32" s="59">
        <f t="shared" si="7"/>
        <v>0</v>
      </c>
      <c r="H32" s="59">
        <f t="shared" si="7"/>
        <v>402</v>
      </c>
      <c r="I32" s="59">
        <f t="shared" si="7"/>
        <v>1601</v>
      </c>
      <c r="J32" s="59">
        <f t="shared" si="7"/>
        <v>-294</v>
      </c>
      <c r="K32" s="59">
        <f t="shared" si="7"/>
        <v>0</v>
      </c>
      <c r="L32" s="344">
        <f t="shared" si="1"/>
        <v>21681</v>
      </c>
      <c r="M32" s="59">
        <f>M29+M30+M31</f>
        <v>969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9" t="s">
        <v>866</v>
      </c>
      <c r="E38" s="579"/>
      <c r="F38" s="579"/>
      <c r="G38" s="579"/>
      <c r="H38" s="579"/>
      <c r="I38" s="579"/>
      <c r="J38" s="15" t="s">
        <v>853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ФАРИН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124680844</v>
      </c>
      <c r="P2" s="483"/>
      <c r="Q2" s="483"/>
      <c r="R2" s="526"/>
    </row>
    <row r="3" spans="1:18" ht="15">
      <c r="A3" s="608" t="s">
        <v>5</v>
      </c>
      <c r="B3" s="609"/>
      <c r="C3" s="611">
        <f>'справка №1-БАЛАНС'!E5</f>
        <v>39538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11201</v>
      </c>
      <c r="E9" s="189">
        <v>83</v>
      </c>
      <c r="F9" s="189"/>
      <c r="G9" s="74">
        <f>D9+E9-F9</f>
        <v>11284</v>
      </c>
      <c r="H9" s="65"/>
      <c r="I9" s="65"/>
      <c r="J9" s="74">
        <f>G9+H9-I9</f>
        <v>11284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12562-177</f>
        <v>12385</v>
      </c>
      <c r="E10" s="189">
        <v>151</v>
      </c>
      <c r="F10" s="189">
        <v>145</v>
      </c>
      <c r="G10" s="74">
        <f aca="true" t="shared" si="2" ref="G10:G39">D10+E10-F10</f>
        <v>12391</v>
      </c>
      <c r="H10" s="65"/>
      <c r="I10" s="65"/>
      <c r="J10" s="74">
        <f aca="true" t="shared" si="3" ref="J10:J39">G10+H10-I10</f>
        <v>12391</v>
      </c>
      <c r="K10" s="65">
        <v>916</v>
      </c>
      <c r="L10" s="65">
        <v>132</v>
      </c>
      <c r="M10" s="65">
        <v>12</v>
      </c>
      <c r="N10" s="74">
        <f aca="true" t="shared" si="4" ref="N10:N39">K10+L10-M10</f>
        <v>1036</v>
      </c>
      <c r="O10" s="65"/>
      <c r="P10" s="65"/>
      <c r="Q10" s="74">
        <f t="shared" si="0"/>
        <v>1036</v>
      </c>
      <c r="R10" s="74">
        <f t="shared" si="1"/>
        <v>11355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4276</v>
      </c>
      <c r="E11" s="189">
        <v>224</v>
      </c>
      <c r="F11" s="189">
        <v>13</v>
      </c>
      <c r="G11" s="74">
        <f t="shared" si="2"/>
        <v>4487</v>
      </c>
      <c r="H11" s="65"/>
      <c r="I11" s="65"/>
      <c r="J11" s="74">
        <f t="shared" si="3"/>
        <v>4487</v>
      </c>
      <c r="K11" s="65">
        <v>965</v>
      </c>
      <c r="L11" s="65">
        <v>153</v>
      </c>
      <c r="M11" s="65">
        <v>13</v>
      </c>
      <c r="N11" s="74">
        <f t="shared" si="4"/>
        <v>1105</v>
      </c>
      <c r="O11" s="65"/>
      <c r="P11" s="65"/>
      <c r="Q11" s="74">
        <f t="shared" si="0"/>
        <v>1105</v>
      </c>
      <c r="R11" s="74">
        <f t="shared" si="1"/>
        <v>3382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3901</v>
      </c>
      <c r="E12" s="189">
        <v>54</v>
      </c>
      <c r="F12" s="189">
        <v>3</v>
      </c>
      <c r="G12" s="74">
        <f t="shared" si="2"/>
        <v>3952</v>
      </c>
      <c r="H12" s="65"/>
      <c r="I12" s="65"/>
      <c r="J12" s="74">
        <f t="shared" si="3"/>
        <v>3952</v>
      </c>
      <c r="K12" s="65">
        <v>83</v>
      </c>
      <c r="L12" s="65">
        <v>42</v>
      </c>
      <c r="M12" s="65">
        <v>2</v>
      </c>
      <c r="N12" s="74">
        <f t="shared" si="4"/>
        <v>123</v>
      </c>
      <c r="O12" s="65"/>
      <c r="P12" s="65"/>
      <c r="Q12" s="74">
        <f t="shared" si="0"/>
        <v>123</v>
      </c>
      <c r="R12" s="74">
        <f t="shared" si="1"/>
        <v>3829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3852</v>
      </c>
      <c r="E13" s="189">
        <v>110</v>
      </c>
      <c r="F13" s="189">
        <v>70</v>
      </c>
      <c r="G13" s="74">
        <f t="shared" si="2"/>
        <v>3892</v>
      </c>
      <c r="H13" s="65"/>
      <c r="I13" s="65"/>
      <c r="J13" s="74">
        <f t="shared" si="3"/>
        <v>3892</v>
      </c>
      <c r="K13" s="65">
        <v>1181</v>
      </c>
      <c r="L13" s="65">
        <v>131</v>
      </c>
      <c r="M13" s="65">
        <v>52</v>
      </c>
      <c r="N13" s="74">
        <f t="shared" si="4"/>
        <v>1260</v>
      </c>
      <c r="O13" s="65"/>
      <c r="P13" s="65"/>
      <c r="Q13" s="74">
        <f t="shared" si="0"/>
        <v>1260</v>
      </c>
      <c r="R13" s="74">
        <f t="shared" si="1"/>
        <v>2632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759</v>
      </c>
      <c r="E14" s="189">
        <v>246</v>
      </c>
      <c r="F14" s="189">
        <v>0</v>
      </c>
      <c r="G14" s="74">
        <f t="shared" si="2"/>
        <v>1005</v>
      </c>
      <c r="H14" s="65"/>
      <c r="I14" s="65"/>
      <c r="J14" s="74">
        <f t="shared" si="3"/>
        <v>1005</v>
      </c>
      <c r="K14" s="65">
        <v>78</v>
      </c>
      <c r="L14" s="65">
        <v>24</v>
      </c>
      <c r="M14" s="65">
        <v>0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903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341</v>
      </c>
      <c r="E15" s="457">
        <v>63</v>
      </c>
      <c r="F15" s="457">
        <v>150</v>
      </c>
      <c r="G15" s="74">
        <f t="shared" si="2"/>
        <v>254</v>
      </c>
      <c r="H15" s="458"/>
      <c r="I15" s="458"/>
      <c r="J15" s="74">
        <f t="shared" si="3"/>
        <v>254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253</v>
      </c>
      <c r="E16" s="189">
        <v>11</v>
      </c>
      <c r="F16" s="189">
        <v>0</v>
      </c>
      <c r="G16" s="74">
        <f t="shared" si="2"/>
        <v>264</v>
      </c>
      <c r="H16" s="65"/>
      <c r="I16" s="65"/>
      <c r="J16" s="74">
        <f t="shared" si="3"/>
        <v>264</v>
      </c>
      <c r="K16" s="65">
        <v>103</v>
      </c>
      <c r="L16" s="65">
        <v>9</v>
      </c>
      <c r="M16" s="65">
        <v>0</v>
      </c>
      <c r="N16" s="74">
        <f t="shared" si="4"/>
        <v>112</v>
      </c>
      <c r="O16" s="65"/>
      <c r="P16" s="65"/>
      <c r="Q16" s="74">
        <f aca="true" t="shared" si="5" ref="Q16:Q25">N16+O16-P16</f>
        <v>112</v>
      </c>
      <c r="R16" s="74">
        <f aca="true" t="shared" si="6" ref="R16:R25">J16-Q16</f>
        <v>152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36968</v>
      </c>
      <c r="E17" s="194">
        <f>SUM(E9:E16)</f>
        <v>942</v>
      </c>
      <c r="F17" s="194">
        <f>SUM(F9:F16)</f>
        <v>381</v>
      </c>
      <c r="G17" s="74">
        <f t="shared" si="2"/>
        <v>37529</v>
      </c>
      <c r="H17" s="75">
        <f>SUM(H9:H16)</f>
        <v>0</v>
      </c>
      <c r="I17" s="75">
        <f>SUM(I9:I16)</f>
        <v>0</v>
      </c>
      <c r="J17" s="74">
        <f t="shared" si="3"/>
        <v>37529</v>
      </c>
      <c r="K17" s="75">
        <f>SUM(K9:K16)</f>
        <v>3326</v>
      </c>
      <c r="L17" s="75">
        <f>SUM(L9:L16)</f>
        <v>491</v>
      </c>
      <c r="M17" s="75">
        <f>SUM(M9:M16)</f>
        <v>79</v>
      </c>
      <c r="N17" s="74">
        <f t="shared" si="4"/>
        <v>3738</v>
      </c>
      <c r="O17" s="75">
        <f>SUM(O9:O16)</f>
        <v>0</v>
      </c>
      <c r="P17" s="75">
        <f>SUM(P9:P16)</f>
        <v>0</v>
      </c>
      <c r="Q17" s="74">
        <f t="shared" si="5"/>
        <v>3738</v>
      </c>
      <c r="R17" s="74">
        <f t="shared" si="6"/>
        <v>33791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51</v>
      </c>
      <c r="E22" s="189">
        <v>1</v>
      </c>
      <c r="F22" s="189">
        <v>0</v>
      </c>
      <c r="G22" s="74">
        <f t="shared" si="2"/>
        <v>52</v>
      </c>
      <c r="H22" s="65"/>
      <c r="I22" s="65"/>
      <c r="J22" s="74">
        <f t="shared" si="3"/>
        <v>52</v>
      </c>
      <c r="K22" s="65">
        <v>16</v>
      </c>
      <c r="L22" s="65">
        <v>6</v>
      </c>
      <c r="M22" s="65">
        <v>0</v>
      </c>
      <c r="N22" s="74">
        <f t="shared" si="4"/>
        <v>22</v>
      </c>
      <c r="O22" s="65"/>
      <c r="P22" s="65"/>
      <c r="Q22" s="74">
        <f t="shared" si="5"/>
        <v>22</v>
      </c>
      <c r="R22" s="74">
        <f t="shared" si="6"/>
        <v>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983</v>
      </c>
      <c r="E24" s="189">
        <v>0</v>
      </c>
      <c r="F24" s="189">
        <v>0</v>
      </c>
      <c r="G24" s="74">
        <f t="shared" si="2"/>
        <v>983</v>
      </c>
      <c r="H24" s="65"/>
      <c r="I24" s="65"/>
      <c r="J24" s="74">
        <f t="shared" si="3"/>
        <v>983</v>
      </c>
      <c r="K24" s="65">
        <v>271</v>
      </c>
      <c r="L24" s="65">
        <v>33</v>
      </c>
      <c r="M24" s="65">
        <v>0</v>
      </c>
      <c r="N24" s="74">
        <f t="shared" si="4"/>
        <v>304</v>
      </c>
      <c r="O24" s="65"/>
      <c r="P24" s="65"/>
      <c r="Q24" s="74">
        <f t="shared" si="5"/>
        <v>304</v>
      </c>
      <c r="R24" s="74">
        <f t="shared" si="6"/>
        <v>679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1034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1035</v>
      </c>
      <c r="H25" s="66">
        <f t="shared" si="7"/>
        <v>0</v>
      </c>
      <c r="I25" s="66">
        <f t="shared" si="7"/>
        <v>0</v>
      </c>
      <c r="J25" s="67">
        <f t="shared" si="3"/>
        <v>1035</v>
      </c>
      <c r="K25" s="66">
        <f t="shared" si="7"/>
        <v>287</v>
      </c>
      <c r="L25" s="66">
        <f t="shared" si="7"/>
        <v>39</v>
      </c>
      <c r="M25" s="66">
        <f t="shared" si="7"/>
        <v>0</v>
      </c>
      <c r="N25" s="67">
        <f t="shared" si="4"/>
        <v>326</v>
      </c>
      <c r="O25" s="66">
        <f t="shared" si="7"/>
        <v>0</v>
      </c>
      <c r="P25" s="66">
        <f t="shared" si="7"/>
        <v>0</v>
      </c>
      <c r="Q25" s="67">
        <f t="shared" si="5"/>
        <v>326</v>
      </c>
      <c r="R25" s="67">
        <f t="shared" si="6"/>
        <v>709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559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559</v>
      </c>
      <c r="H27" s="70">
        <f t="shared" si="8"/>
        <v>0</v>
      </c>
      <c r="I27" s="70">
        <f t="shared" si="8"/>
        <v>0</v>
      </c>
      <c r="J27" s="71">
        <f t="shared" si="3"/>
        <v>559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559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559</v>
      </c>
      <c r="E30" s="189"/>
      <c r="F30" s="189"/>
      <c r="G30" s="74">
        <f t="shared" si="2"/>
        <v>559</v>
      </c>
      <c r="H30" s="72"/>
      <c r="I30" s="72"/>
      <c r="J30" s="74">
        <f t="shared" si="3"/>
        <v>559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559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559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559</v>
      </c>
      <c r="H38" s="75">
        <f t="shared" si="12"/>
        <v>0</v>
      </c>
      <c r="I38" s="75">
        <f t="shared" si="12"/>
        <v>0</v>
      </c>
      <c r="J38" s="74">
        <f t="shared" si="3"/>
        <v>559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559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38561</v>
      </c>
      <c r="E40" s="438">
        <f>E17+E18+E19+E25+E38+E39</f>
        <v>943</v>
      </c>
      <c r="F40" s="438">
        <f aca="true" t="shared" si="13" ref="F40:R40">F17+F18+F19+F25+F38+F39</f>
        <v>381</v>
      </c>
      <c r="G40" s="438">
        <f t="shared" si="13"/>
        <v>39123</v>
      </c>
      <c r="H40" s="438">
        <f t="shared" si="13"/>
        <v>0</v>
      </c>
      <c r="I40" s="438">
        <f t="shared" si="13"/>
        <v>0</v>
      </c>
      <c r="J40" s="438">
        <f t="shared" si="13"/>
        <v>39123</v>
      </c>
      <c r="K40" s="438">
        <f t="shared" si="13"/>
        <v>3613</v>
      </c>
      <c r="L40" s="438">
        <f t="shared" si="13"/>
        <v>530</v>
      </c>
      <c r="M40" s="438">
        <f t="shared" si="13"/>
        <v>79</v>
      </c>
      <c r="N40" s="438">
        <f t="shared" si="13"/>
        <v>4064</v>
      </c>
      <c r="O40" s="438">
        <f t="shared" si="13"/>
        <v>0</v>
      </c>
      <c r="P40" s="438">
        <f t="shared" si="13"/>
        <v>0</v>
      </c>
      <c r="Q40" s="438">
        <f t="shared" si="13"/>
        <v>4064</v>
      </c>
      <c r="R40" s="438">
        <f t="shared" si="13"/>
        <v>35059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877</v>
      </c>
      <c r="I44" s="356"/>
      <c r="J44" s="356"/>
      <c r="K44" s="607"/>
      <c r="L44" s="607"/>
      <c r="M44" s="607"/>
      <c r="N44" s="607"/>
      <c r="O44" s="596" t="s">
        <v>872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871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C113" sqref="C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ФАРИН АД</v>
      </c>
      <c r="C3" s="619"/>
      <c r="D3" s="526" t="s">
        <v>2</v>
      </c>
      <c r="E3" s="107">
        <f>'справка №1-БАЛАНС'!H3</f>
        <v>124680844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39538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461</v>
      </c>
      <c r="D9" s="108">
        <v>461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839</v>
      </c>
      <c r="D11" s="119">
        <f>SUM(D12:D14)</f>
        <v>0</v>
      </c>
      <c r="E11" s="120">
        <f>SUM(E12:E14)</f>
        <v>839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839</v>
      </c>
      <c r="D12" s="108"/>
      <c r="E12" s="120">
        <f aca="true" t="shared" si="0" ref="E12:E42">C12-D12</f>
        <v>839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839</v>
      </c>
      <c r="D15" s="108"/>
      <c r="E15" s="120">
        <f t="shared" si="0"/>
        <v>839</v>
      </c>
      <c r="F15" s="106"/>
    </row>
    <row r="16" spans="1:15" ht="12">
      <c r="A16" s="396" t="s">
        <v>627</v>
      </c>
      <c r="B16" s="397" t="s">
        <v>628</v>
      </c>
      <c r="C16" s="119">
        <f>+C17+C18</f>
        <v>303</v>
      </c>
      <c r="D16" s="119">
        <f>+D17+D18</f>
        <v>0</v>
      </c>
      <c r="E16" s="120">
        <f t="shared" si="0"/>
        <v>303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155</v>
      </c>
      <c r="D17" s="108"/>
      <c r="E17" s="120">
        <f t="shared" si="0"/>
        <v>155</v>
      </c>
      <c r="F17" s="106"/>
    </row>
    <row r="18" spans="1:6" ht="12">
      <c r="A18" s="396" t="s">
        <v>623</v>
      </c>
      <c r="B18" s="397" t="s">
        <v>631</v>
      </c>
      <c r="C18" s="108">
        <v>148</v>
      </c>
      <c r="D18" s="108"/>
      <c r="E18" s="120">
        <f t="shared" si="0"/>
        <v>148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1981</v>
      </c>
      <c r="D19" s="104">
        <f>D11+D15+D16</f>
        <v>0</v>
      </c>
      <c r="E19" s="118">
        <f>E11+E15+E16</f>
        <v>1981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40</v>
      </c>
      <c r="D21" s="108">
        <v>5</v>
      </c>
      <c r="E21" s="120">
        <f t="shared" si="0"/>
        <v>35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2387</v>
      </c>
      <c r="D24" s="119">
        <f>SUM(D25:D27)</f>
        <v>2387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1920</v>
      </c>
      <c r="D25" s="108">
        <v>1920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349</v>
      </c>
      <c r="D26" s="108">
        <v>349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118</v>
      </c>
      <c r="D27" s="108">
        <v>118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2545</v>
      </c>
      <c r="D28" s="108">
        <v>2545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1025</v>
      </c>
      <c r="D29" s="108">
        <v>1025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679</v>
      </c>
      <c r="D30" s="108">
        <v>679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225</v>
      </c>
      <c r="D31" s="108">
        <v>225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1415</v>
      </c>
      <c r="D32" s="108">
        <v>1415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2810</v>
      </c>
      <c r="D33" s="105">
        <f>SUM(D34:D37)</f>
        <v>2810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34</v>
      </c>
      <c r="D34" s="108">
        <v>34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2764</v>
      </c>
      <c r="D35" s="108">
        <v>2764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12</v>
      </c>
      <c r="D37" s="108">
        <v>12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273</v>
      </c>
      <c r="D38" s="105">
        <f>SUM(D39:D42)</f>
        <v>273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273</v>
      </c>
      <c r="D42" s="108">
        <v>273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11359</v>
      </c>
      <c r="D43" s="104">
        <f>D24+D28+D29+D31+D30+D32+D33+D38</f>
        <v>11359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13841</v>
      </c>
      <c r="D44" s="103">
        <f>D43+D21+D19+D9</f>
        <v>11825</v>
      </c>
      <c r="E44" s="118">
        <f>E43+E21+E19+E9</f>
        <v>2016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783</v>
      </c>
      <c r="D52" s="103">
        <f>SUM(D53:D55)</f>
        <v>0</v>
      </c>
      <c r="E52" s="119">
        <f>C52-D52</f>
        <v>783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783</v>
      </c>
      <c r="D53" s="108"/>
      <c r="E53" s="119">
        <f>C53-D53</f>
        <v>783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3216</v>
      </c>
      <c r="D56" s="103">
        <f>D57+D59</f>
        <v>0</v>
      </c>
      <c r="E56" s="119">
        <f t="shared" si="1"/>
        <v>3216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3216</v>
      </c>
      <c r="D57" s="108"/>
      <c r="E57" s="119">
        <f t="shared" si="1"/>
        <v>3216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9779</v>
      </c>
      <c r="D63" s="108"/>
      <c r="E63" s="119">
        <f t="shared" si="1"/>
        <v>9779</v>
      </c>
      <c r="F63" s="110"/>
    </row>
    <row r="64" spans="1:6" ht="12">
      <c r="A64" s="396" t="s">
        <v>705</v>
      </c>
      <c r="B64" s="397" t="s">
        <v>706</v>
      </c>
      <c r="C64" s="108">
        <v>2937</v>
      </c>
      <c r="D64" s="108"/>
      <c r="E64" s="119">
        <f t="shared" si="1"/>
        <v>2937</v>
      </c>
      <c r="F64" s="110"/>
    </row>
    <row r="65" spans="1:6" ht="12">
      <c r="A65" s="396" t="s">
        <v>707</v>
      </c>
      <c r="B65" s="397" t="s">
        <v>708</v>
      </c>
      <c r="C65" s="109">
        <v>2746</v>
      </c>
      <c r="D65" s="109"/>
      <c r="E65" s="119">
        <f t="shared" si="1"/>
        <v>2746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16715</v>
      </c>
      <c r="D66" s="103">
        <f>D52+D56+D61+D62+D63+D64</f>
        <v>0</v>
      </c>
      <c r="E66" s="119">
        <f t="shared" si="1"/>
        <v>16715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732</v>
      </c>
      <c r="D68" s="108"/>
      <c r="E68" s="119">
        <f t="shared" si="1"/>
        <v>732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85</v>
      </c>
      <c r="D71" s="105">
        <f>SUM(D72:D74)</f>
        <v>85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40</v>
      </c>
      <c r="D72" s="108">
        <v>40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45</v>
      </c>
      <c r="D74" s="108">
        <v>45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12693</v>
      </c>
      <c r="D75" s="103">
        <f>D76+D78</f>
        <v>12693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12693</v>
      </c>
      <c r="D76" s="108">
        <v>12693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3729</v>
      </c>
      <c r="D85" s="104">
        <f>SUM(D86:D90)+D94</f>
        <v>3729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2595</v>
      </c>
      <c r="D87" s="108">
        <v>2595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761</v>
      </c>
      <c r="D88" s="108">
        <v>761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254</v>
      </c>
      <c r="D89" s="108">
        <v>254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47</v>
      </c>
      <c r="D90" s="103">
        <f>SUM(D91:D93)</f>
        <v>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18</v>
      </c>
      <c r="D91" s="108">
        <v>18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11</v>
      </c>
      <c r="D92" s="108">
        <v>11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18</v>
      </c>
      <c r="D93" s="108">
        <v>18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72</v>
      </c>
      <c r="D94" s="108">
        <v>72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993</v>
      </c>
      <c r="D95" s="108">
        <v>993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17500</v>
      </c>
      <c r="D96" s="104">
        <f>D85+D80+D75+D71+D95</f>
        <v>17500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34947</v>
      </c>
      <c r="D97" s="104">
        <f>D96+D68+D66</f>
        <v>17500</v>
      </c>
      <c r="E97" s="104">
        <f>E96+E68+E66</f>
        <v>17447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 t="s">
        <v>873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17" sqref="D1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ФАРИН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124680844</v>
      </c>
    </row>
    <row r="5" spans="1:9" ht="15">
      <c r="A5" s="501" t="s">
        <v>5</v>
      </c>
      <c r="B5" s="621">
        <f>'справка №1-БАЛАНС'!E5</f>
        <v>39538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7">
      <selection activeCell="C155" sqref="C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ФАРИН АД</v>
      </c>
      <c r="C5" s="627"/>
      <c r="D5" s="627"/>
      <c r="E5" s="570" t="s">
        <v>2</v>
      </c>
      <c r="F5" s="451">
        <f>'справка №1-БАЛАНС'!H3</f>
        <v>124680844</v>
      </c>
    </row>
    <row r="6" spans="1:13" ht="15" customHeight="1">
      <c r="A6" s="27" t="s">
        <v>821</v>
      </c>
      <c r="B6" s="628">
        <v>39538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 hidden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 hidden="1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861</v>
      </c>
      <c r="B46" s="40"/>
      <c r="C46" s="441">
        <v>2</v>
      </c>
      <c r="D46" s="441">
        <v>37</v>
      </c>
      <c r="E46" s="441"/>
      <c r="F46" s="443">
        <f>C46-E46</f>
        <v>2</v>
      </c>
    </row>
    <row r="47" spans="1:6" ht="12.75">
      <c r="A47" s="36" t="s">
        <v>862</v>
      </c>
      <c r="B47" s="40"/>
      <c r="C47" s="441">
        <v>224</v>
      </c>
      <c r="D47" s="441">
        <v>37</v>
      </c>
      <c r="E47" s="441"/>
      <c r="F47" s="443">
        <f aca="true" t="shared" si="2" ref="F47:F60">C47-E47</f>
        <v>224</v>
      </c>
    </row>
    <row r="48" spans="1:6" ht="12.75">
      <c r="A48" s="36" t="s">
        <v>863</v>
      </c>
      <c r="B48" s="40"/>
      <c r="C48" s="441">
        <v>333</v>
      </c>
      <c r="D48" s="441">
        <v>37</v>
      </c>
      <c r="E48" s="441"/>
      <c r="F48" s="443">
        <f t="shared" si="2"/>
        <v>333</v>
      </c>
    </row>
    <row r="49" spans="1:6" ht="12.75" hidden="1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559</v>
      </c>
      <c r="D61" s="429"/>
      <c r="E61" s="429">
        <f>SUM(E46:E60)</f>
        <v>0</v>
      </c>
      <c r="F61" s="442">
        <f>SUM(F46:F60)</f>
        <v>559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 hidden="1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559</v>
      </c>
      <c r="D79" s="429"/>
      <c r="E79" s="429">
        <f>E78+E61+E44+E27</f>
        <v>0</v>
      </c>
      <c r="F79" s="442">
        <f>F78+F61+F44+F27</f>
        <v>559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 hidden="1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 hidden="1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 hidden="1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872</v>
      </c>
      <c r="D153" s="629"/>
      <c r="E153" s="629"/>
      <c r="F153" s="629"/>
    </row>
    <row r="154" spans="3:5" ht="12.75">
      <c r="C154" s="517" t="s">
        <v>880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2008-05-21T09:51:18Z</cp:lastPrinted>
  <dcterms:created xsi:type="dcterms:W3CDTF">2000-06-29T12:02:40Z</dcterms:created>
  <dcterms:modified xsi:type="dcterms:W3CDTF">2008-05-30T09:04:22Z</dcterms:modified>
  <cp:category/>
  <cp:version/>
  <cp:contentType/>
  <cp:contentStatus/>
</cp:coreProperties>
</file>