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<sst xmlns="http://schemas.openxmlformats.org/spreadsheetml/2006/main" count="1068" uniqueCount="879">
  <si>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</si>
  <si>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</si>
  <si>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</si>
  <si>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</si>
  <si>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</si>
  <si>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</si>
  <si>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</si>
  <si>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</si>
  <si>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</si>
  <si>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</si>
  <si>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</si>
  <si>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</si>
  <si>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</si>
  <si>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</si>
  <si>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</si>
  <si>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</si>
  <si>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</si>
  <si>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</si>
  <si>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</si>
  <si>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</si>
  <si>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</si>
  <si>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</si>
  <si>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</si>
  <si>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</si>
  <si>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</si>
  <si>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</si>
  <si>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</si>
  <si>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</si>
  <si>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</si>
  <si>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</si>
  <si>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</si>
  <si>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</si>
  <si>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</si>
  <si>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</si>
  <si>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</si>
  <si>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</si>
  <si>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</si>
  <si>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</si>
  <si>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</si>
  <si>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</si>
  <si>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</si>
  <si>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</si>
  <si>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</si>
  <si>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</si>
  <si>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</si>
  <si>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</si>
  <si>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</si>
  <si>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</si>
  <si>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</si>
  <si>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</si>
  <si>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</si>
  <si>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</si>
  <si>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</si>
  <si>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</si>
  <si>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</si>
  <si>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</si>
  <si>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</si>
  <si>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</si>
  <si>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</si>
  <si>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</si>
  <si>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</si>
  <si>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</si>
  <si>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</si>
  <si>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</si>
  <si>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</si>
  <si>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</si>
  <si>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</si>
  <si>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</si>
  <si>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</si>
  <si>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</si>
  <si>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</si>
  <si>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</si>
  <si>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</si>
  <si>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</si>
  <si>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</si>
  <si>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</si>
  <si>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</si>
  <si>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</si>
  <si>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</si>
  <si>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</si>
  <si>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</si>
  <si>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</si>
  <si>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</si>
  <si>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</si>
  <si>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</si>
  <si>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</si>
  <si>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</si>
  <si>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</si>
  <si>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</si>
  <si>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</si>
  <si>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</si>
  <si>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</si>
  <si>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</si>
  <si>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</si>
  <si>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</si>
  <si>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</si>
  <si>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</si>
  <si>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</si>
  <si>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</si>
  <si>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</si>
  <si>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</si>
  <si>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</si>
  <si>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</si>
  <si>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</si>
  <si>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</si>
  <si>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</si>
  <si>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</si>
  <si>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</si>
  <si>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</si>
  <si>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</si>
  <si>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</si>
  <si>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</si>
  <si>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</si>
  <si>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</si>
  <si>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</si>
  <si>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</si>
  <si>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</si>
  <si>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</si>
  <si>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</si>
  <si>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</si>
  <si>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</si>
  <si>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</si>
  <si>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</si>
  <si>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</si>
  <si>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</si>
  <si>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</si>
  <si>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</si>
  <si>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</si>
  <si>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</si>
  <si>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</si>
  <si>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</si>
  <si>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</si>
  <si>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</si>
  <si>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</si>
  <si>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</si>
  <si>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</si>
  <si>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</si>
  <si>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</si>
  <si>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</si>
  <si>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</si>
  <si>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</si>
  <si>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</si>
  <si>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</si>
  <si>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</si>
  <si>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</si>
  <si>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</si>
  <si>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</si>
  <si>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</si>
  <si>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</si>
  <si>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</si>
  <si>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</si>
  <si>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</si>
  <si>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</si>
  <si>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</si>
  <si>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</si>
  <si>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</si>
  <si>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</si>
  <si>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</si>
  <si>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</si>
  <si>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</si>
  <si>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</si>
  <si>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</si>
  <si>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</si>
  <si>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</si>
  <si>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</si>
  <si>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</si>
  <si>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</si>
  <si>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</si>
  <si>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</si>
  <si>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</si>
  <si>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</si>
  <si>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</si>
  <si>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</si>
  <si>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</si>
  <si>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</si>
  <si>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</si>
  <si>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</si>
  <si>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</si>
  <si>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</si>
  <si>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</si>
  <si>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</si>
  <si>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</si>
  <si>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</si>
  <si>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</si>
  <si>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</si>
  <si>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</si>
  <si>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</si>
  <si>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</si>
  <si>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</si>
  <si>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</si>
  <si>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</si>
  <si>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</si>
  <si>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</si>
  <si>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</si>
  <si>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</si>
  <si>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</si>
  <si>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</si>
  <si>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</si>
  <si>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</si>
  <si>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</si>
  <si>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</si>
  <si>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</si>
  <si>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</si>
  <si>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</si>
  <si>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</si>
  <si>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</si>
  <si>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</si>
  <si>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</si>
  <si>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</si>
  <si>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</si>
  <si>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</si>
  <si>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</si>
  <si>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</si>
  <si>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</si>
  <si>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</si>
  <si>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</si>
  <si>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</si>
  <si>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</si>
  <si>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</si>
  <si>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</si>
  <si>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</si>
  <si>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</si>
  <si>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</si>
  <si>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</si>
  <si>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</si>
  <si>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</si>
  <si>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</si>
  <si>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</si>
  <si>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</si>
  <si>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</si>
  <si>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</si>
  <si>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</si>
  <si>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</si>
  <si>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</si>
  <si>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</si>
  <si>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</si>
  <si>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</si>
  <si>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</si>
  <si>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</si>
  <si>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</si>
  <si>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</si>
  <si>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</si>
  <si>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</si>
  <si>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</si>
  <si>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</si>
  <si>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</si>
  <si>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</si>
  <si>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</si>
  <si>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</si>
  <si>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</si>
  <si>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</si>
  <si>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</si>
  <si>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</si>
  <si>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</si>
  <si>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</si>
  <si>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</si>
  <si>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</si>
  <si>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</si>
  <si>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</si>
  <si>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</si>
  <si>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</si>
  <si>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</si>
  <si>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</si>
  <si>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</si>
  <si>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</si>
  <si>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</si>
  <si>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</si>
  <si>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</si>
  <si>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</si>
  <si>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</si>
  <si>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</si>
  <si>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</si>
  <si>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</si>
  <si>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</si>
  <si>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</si>
  <si>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</si>
  <si>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</si>
  <si>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</si>
  <si>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</si>
  <si>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</si>
  <si>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</si>
  <si>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</si>
  <si>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</si>
  <si>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</si>
  <si>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</si>
  <si>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</si>
  <si>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</si>
  <si>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</si>
  <si>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</si>
  <si>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</si>
  <si>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</si>
  <si>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</si>
  <si>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</si>
  <si>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</si>
  <si>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</si>
  <si>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</si>
  <si>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</si>
  <si>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</si>
  <si>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</si>
  <si>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</si>
  <si>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</si>
  <si>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</si>
  <si>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</si>
  <si>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</si>
  <si>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</si>
  <si>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</si>
  <si>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</si>
  <si>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</si>
  <si>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</si>
  <si>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</si>
  <si>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</si>
  <si>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</si>
  <si>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</si>
  <si>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</si>
  <si>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</si>
  <si>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</si>
  <si>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</si>
  <si>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</si>
  <si>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</si>
  <si>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</si>
  <si>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</si>
  <si>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</si>
  <si>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</si>
  <si>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</si>
  <si>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</si>
  <si>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</si>
  <si>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</si>
  <si>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</si>
  <si>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</si>
  <si>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</si>
  <si>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</si>
  <si>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</si>
  <si>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</si>
  <si>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</si>
  <si>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</si>
  <si>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</si>
  <si>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</si>
  <si>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</si>
  <si>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</si>
  <si>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</si>
  <si>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</si>
  <si>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</si>
  <si>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</si>
  <si>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</si>
  <si>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</si>
  <si>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</si>
  <si>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</si>
  <si>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</si>
  <si>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</si>
  <si>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</si>
  <si>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</si>
  <si>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</si>
  <si>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</si>
  <si>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</si>
  <si>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</si>
  <si>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</si>
  <si>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</si>
  <si>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</si>
  <si>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</si>
  <si>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</si>
  <si>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</si>
  <si>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</si>
  <si>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</si>
  <si>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</si>
  <si>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</si>
  <si>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</si>
  <si>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</si>
  <si>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</si>
  <si>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</si>
  <si>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</si>
  <si>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</si>
  <si>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</si>
  <si>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</si>
  <si>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</si>
  <si>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</si>
  <si>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</si>
  <si>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</si>
  <si>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</si>
  <si>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</si>
  <si>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</si>
  <si>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</si>
  <si>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</si>
  <si>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</si>
  <si>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</si>
  <si>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</si>
  <si>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</si>
  <si>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</si>
  <si>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</si>
  <si>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</si>
  <si>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</si>
  <si>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</si>
  <si>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</si>
  <si>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</si>
  <si>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</si>
  <si>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</si>
  <si>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</si>
  <si>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</si>
  <si>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</si>
  <si>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</si>
  <si>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</si>
  <si>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</si>
  <si>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</si>
  <si>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</si>
  <si>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</si>
  <si>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</si>
  <si>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</si>
  <si>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</si>
  <si>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</si>
  <si>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</si>
  <si>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</si>
  <si>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</si>
  <si>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</si>
  <si>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</si>
  <si>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</si>
  <si>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</si>
  <si>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</si>
  <si>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</si>
  <si>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</si>
  <si>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</si>
  <si>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</si>
  <si>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</si>
  <si>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</si>
  <si>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</si>
  <si>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</si>
  <si>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</si>
  <si>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</si>
  <si>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</si>
  <si>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</si>
  <si>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</si>
  <si>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</si>
  <si>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</si>
  <si>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</si>
  <si>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</si>
  <si>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</si>
  <si>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</si>
  <si>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</si>
  <si>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</si>
  <si>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</si>
  <si>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</si>
  <si>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</si>
  <si>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</si>
  <si>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</si>
  <si>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</si>
  <si>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</si>
  <si>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</si>
  <si>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</si>
  <si>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</si>
  <si>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</si>
  <si>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</si>
  <si>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</si>
  <si>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</si>
  <si>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</si>
  <si>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</si>
  <si>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</si>
  <si>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</si>
  <si>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</si>
  <si>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</si>
  <si>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</si>
  <si>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</si>
  <si>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</si>
  <si>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</si>
  <si>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</si>
  <si>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</si>
  <si>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</si>
  <si>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</si>
  <si>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</si>
  <si>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</si>
  <si>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</si>
  <si>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</si>
  <si>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</si>
  <si>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</si>
  <si>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</si>
  <si>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</si>
  <si>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</si>
  <si>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</si>
  <si>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</si>
  <si>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</si>
  <si>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</si>
  <si>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</si>
  <si>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</si>
  <si>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</si>
  <si>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</si>
  <si>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</si>
  <si>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</si>
  <si>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</si>
  <si>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</si>
  <si>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</si>
  <si>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</si>
  <si>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</si>
  <si>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</si>
  <si>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</si>
  <si>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</si>
  <si>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</si>
  <si>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</si>
  <si>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</si>
  <si>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</si>
  <si>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</si>
  <si>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</si>
  <si>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</si>
  <si>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</si>
  <si>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</si>
  <si>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</si>
  <si>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</si>
  <si>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</si>
  <si>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</si>
  <si>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</si>
  <si>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</si>
  <si>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</si>
  <si>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</si>
  <si>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</si>
  <si>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</si>
  <si>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</si>
  <si>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</si>
  <si>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</si>
  <si>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</si>
  <si>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</si>
  <si>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</si>
  <si>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</si>
  <si>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</si>
  <si>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</si>
  <si>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</si>
  <si>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</si>
  <si>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</si>
  <si>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</si>
  <si>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</si>
  <si>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</si>
  <si>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</si>
  <si>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</si>
  <si>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</si>
  <si>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</si>
  <si>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</si>
  <si>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</si>
  <si>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</si>
  <si>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</si>
  <si>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</si>
  <si>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</si>
  <si>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</si>
  <si>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</si>
  <si>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</si>
  <si>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</si>
  <si>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</si>
  <si>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</si>
  <si>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</si>
  <si>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</si>
  <si>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</si>
  <si>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</si>
  <si>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</si>
  <si>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</si>
  <si>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</si>
  <si>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</si>
  <si>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</si>
  <si>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</si>
  <si>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</si>
  <si>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</si>
  <si>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</si>
  <si>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</si>
  <si>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</si>
  <si>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</si>
  <si>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</si>
  <si>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</si>
  <si>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</si>
  <si>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</si>
  <si>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</si>
  <si>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</si>
  <si>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</si>
  <si>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</si>
  <si>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</si>
  <si>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</si>
  <si>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</si>
  <si>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</si>
  <si>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</si>
  <si>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</si>
  <si>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</si>
  <si>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</si>
  <si>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</si>
  <si>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</si>
  <si>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</si>
  <si>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</si>
  <si>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</si>
  <si>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</si>
  <si>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</si>
  <si>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</si>
  <si>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</si>
  <si>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</si>
  <si>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</si>
  <si>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</si>
  <si>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</si>
  <si>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</si>
  <si>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</si>
  <si>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</si>
  <si>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</si>
  <si>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</si>
  <si>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</si>
  <si>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</si>
  <si>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</si>
  <si>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</si>
  <si>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</si>
  <si>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</si>
  <si>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</si>
  <si>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</si>
  <si>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</si>
  <si>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</si>
  <si>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</si>
  <si>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</si>
  <si>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</si>
  <si>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</si>
  <si>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</si>
  <si>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</si>
  <si>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</si>
  <si>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</si>
  <si>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</si>
  <si>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</si>
  <si>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</si>
  <si>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</si>
  <si>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</si>
  <si>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</si>
  <si>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</si>
  <si>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</si>
  <si>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</si>
  <si>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</si>
  <si>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</si>
  <si>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</si>
  <si>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</si>
  <si>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</si>
  <si>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</si>
  <si>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</si>
  <si>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</si>
  <si>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</si>
  <si>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</si>
  <si>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</si>
  <si>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</si>
  <si>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</si>
  <si>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</si>
  <si>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</si>
  <si>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</si>
  <si>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</si>
  <si>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</si>
  <si>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</si>
  <si>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</si>
  <si>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</si>
  <si>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</si>
  <si>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</si>
  <si>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</si>
  <si>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</si>
  <si>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</si>
  <si>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</si>
  <si>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</si>
  <si>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</si>
  <si>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</si>
  <si>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</si>
  <si>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</si>
  <si>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</si>
  <si>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</si>
  <si>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</si>
  <si>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</si>
  <si>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</si>
  <si>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</si>
  <si>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</si>
  <si>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</si>
  <si>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</si>
  <si>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</si>
  <si>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</si>
  <si>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</si>
  <si>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</si>
  <si>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</si>
  <si>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</si>
  <si>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</si>
  <si>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</si>
  <si>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</si>
  <si>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</si>
  <si>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</si>
  <si>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</si>
  <si>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</si>
  <si>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</si>
  <si>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</si>
  <si>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</si>
  <si>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</si>
  <si>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</si>
  <si>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</si>
  <si>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</si>
  <si>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</si>
  <si>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</si>
  <si>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</si>
  <si>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</si>
  <si>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</si>
  <si>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</si>
  <si>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</si>
  <si>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</si>
  <si>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</si>
  <si>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</si>
  <si>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</si>
  <si>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</si>
  <si>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</si>
  <si>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</si>
  <si>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</si>
  <si>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</si>
  <si>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</si>
  <si>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</si>
  <si>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</si>
  <si>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</si>
  <si>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</si>
  <si>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</si>
  <si>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</si>
  <si>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</si>
  <si>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</si>
  <si>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</si>
  <si>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</si>
  <si>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</si>
  <si>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</si>
  <si>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</si>
  <si>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</si>
  <si>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</si>
  <si>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</si>
  <si>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</si>
  <si>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</si>
  <si>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</si>
  <si>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</si>
  <si>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</si>
  <si>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</si>
  <si>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</si>
  <si>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</si>
  <si>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</si>
  <si>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</si>
  <si>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</si>
  <si>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</si>
  <si>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</si>
  <si>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</si>
  <si>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</si>
  <si>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</si>
  <si>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</si>
  <si>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</si>
  <si>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</si>
  <si>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</si>
  <si>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</si>
  <si>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</si>
  <si>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</si>
  <si>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</si>
  <si>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</si>
  <si>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</si>
  <si>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</si>
  <si>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</si>
  <si>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</si>
  <si>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</si>
  <si>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</si>
  <si>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</si>
  <si>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</si>
  <si>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</si>
  <si>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</si>
  <si>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</si>
  <si>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</si>
  <si>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</si>
  <si>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</si>
  <si>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</si>
  <si>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</si>
  <si>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</si>
  <si>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</si>
  <si>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</si>
  <si>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</si>
  <si>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</si>
  <si>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</si>
  <si>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</si>
  <si>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</si>
  <si>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</si>
  <si>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</si>
  <si>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</si>
  <si>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</si>
  <si>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</si>
  <si>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</si>
  <si>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</si>
  <si>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</si>
  <si>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</si>
  <si>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</si>
  <si>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</si>
  <si>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</si>
  <si>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</si>
  <si>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</si>
  <si>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</si>
  <si>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</si>
  <si>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</si>
  <si>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</si>
  <si>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</si>
  <si>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</si>
  <si>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</si>
  <si>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</si>
  <si>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</si>
  <si>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</si>
  <si>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</si>
  <si>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</si>
  <si>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</si>
  <si>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</si>
  <si>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</si>
  <si>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</si>
  <si>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</si>
  <si>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</si>
  <si>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</si>
  <si>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</si>
  <si>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</si>
  <si>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</si>
  <si>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</si>
  <si>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</si>
  <si>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</si>
  <si>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</si>
  <si>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</si>
  <si>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</si>
  <si>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</si>
  <si>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</si>
  <si>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</si>
  <si>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</si>
  <si>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</si>
  <si>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</si>
  <si>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</si>
  <si>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</si>
  <si>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</si>
  <si>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</si>
  <si>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</si>
  <si>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</si>
  <si>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</si>
  <si>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</si>
  <si>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</si>
  <si>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</si>
  <si>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</si>
  <si>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</si>
  <si>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</si>
  <si>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</si>
  <si>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</si>
  <si>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</si>
  <si>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</si>
  <si>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</si>
  <si>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</si>
  <si>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</si>
  <si>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</si>
  <si>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</si>
  <si>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</si>
  <si>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</si>
  <si>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</si>
  <si>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</si>
  <si>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</si>
  <si>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</si>
  <si>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</si>
  <si>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</si>
  <si>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</si>
  <si>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</si>
  <si>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</si>
  <si>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</si>
  <si>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</si>
  <si>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</si>
  <si>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</si>
  <si>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</si>
  <si>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</si>
  <si>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</si>
  <si>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</si>
  <si>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</si>
  <si>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</si>
  <si>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</si>
  <si>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</si>
  <si>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</si>
  <si>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</si>
  <si>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</si>
  <si>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>неконсолидиран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</si>
  <si>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</si>
  <si>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</si>
  <si>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</si>
  <si>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</si>
  <si>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</si>
  <si>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</si>
  <si>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</si>
  <si>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</si>
  <si>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</si>
  <si>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</si>
  <si>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</si>
  <si>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неодитиран към 30.09.2012г.</t>
  </si>
  <si>
    <t>1.Фитопалаузово АД</t>
  </si>
  <si>
    <t>Дата на съставяне: 29.10.2012г.</t>
  </si>
  <si>
    <t>29.10.2012г.</t>
  </si>
  <si>
    <t xml:space="preserve">Дата на съставяне: 29.10.2012г.                                     </t>
  </si>
  <si>
    <t xml:space="preserve">Дата  на съставяне: 29.10.2012г.                                                                                                                               </t>
  </si>
  <si>
    <t xml:space="preserve">Дата на съставяне: 29.10.2012г.                         </t>
  </si>
  <si>
    <t>Дата на съставяне:29.10.2012г.</t>
  </si>
  <si>
    <t>Дата на съставяне: 29.10.2012г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</si>
</sst>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7">
      <selection activeCell="A103" sqref="A10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858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1735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11590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5084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50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268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368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241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19336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5272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5272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4222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9494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95</v>
      </c>
      <c r="D36" s="151"/>
      <c r="E36" s="237" t="s">
        <v>109</v>
      </c>
      <c r="F36" s="261" t="s">
        <v>110</v>
      </c>
      <c r="G36" s="154">
        <f>G25+G17+G33</f>
        <v>25022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637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637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112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86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970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19431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1805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1403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507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689</v>
      </c>
      <c r="D61" s="151">
        <v>882</v>
      </c>
      <c r="E61" s="243" t="s">
        <v>188</v>
      </c>
      <c r="F61" s="272" t="s">
        <v>189</v>
      </c>
      <c r="G61" s="154">
        <f>SUM(G62:G68)</f>
        <v>3200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2117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2599</v>
      </c>
      <c r="D64" s="155">
        <f>SUM(D58:D63)</f>
        <v>2201</v>
      </c>
      <c r="E64" s="237" t="s">
        <v>199</v>
      </c>
      <c r="F64" s="242" t="s">
        <v>200</v>
      </c>
      <c r="G64" s="152">
        <v>592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213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5158</v>
      </c>
      <c r="D67" s="151">
        <v>1824</v>
      </c>
      <c r="E67" s="237" t="s">
        <v>208</v>
      </c>
      <c r="F67" s="242" t="s">
        <v>209</v>
      </c>
      <c r="G67" s="152">
        <v>69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10</v>
      </c>
      <c r="D68" s="151">
        <v>6</v>
      </c>
      <c r="E68" s="237" t="s">
        <v>212</v>
      </c>
      <c r="F68" s="242" t="s">
        <v>213</v>
      </c>
      <c r="G68" s="152">
        <v>209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24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102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10</v>
      </c>
      <c r="E71" s="253" t="s">
        <v>45</v>
      </c>
      <c r="F71" s="273" t="s">
        <v>223</v>
      </c>
      <c r="G71" s="161">
        <f>G59+G60+G61+G69+G70</f>
        <v>3841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329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5533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3961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3168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50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3225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11357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30788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30788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50" sqref="C50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30.09.2012г.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10319</v>
      </c>
      <c r="D9" s="46">
        <v>6898</v>
      </c>
      <c r="E9" s="298" t="s">
        <v>283</v>
      </c>
      <c r="F9" s="547" t="s">
        <v>284</v>
      </c>
      <c r="G9" s="548">
        <v>17697</v>
      </c>
      <c r="H9" s="548">
        <v>10820</v>
      </c>
    </row>
    <row r="10" spans="1:8" ht="12">
      <c r="A10" s="298" t="s">
        <v>285</v>
      </c>
      <c r="B10" s="299" t="s">
        <v>286</v>
      </c>
      <c r="C10" s="46">
        <v>606</v>
      </c>
      <c r="D10" s="46">
        <v>473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815</v>
      </c>
      <c r="D11" s="46">
        <v>763</v>
      </c>
      <c r="E11" s="300" t="s">
        <v>291</v>
      </c>
      <c r="F11" s="547" t="s">
        <v>292</v>
      </c>
      <c r="G11" s="548">
        <v>112</v>
      </c>
      <c r="H11" s="548">
        <v>76</v>
      </c>
    </row>
    <row r="12" spans="1:8" ht="12">
      <c r="A12" s="298" t="s">
        <v>293</v>
      </c>
      <c r="B12" s="299" t="s">
        <v>294</v>
      </c>
      <c r="C12" s="46">
        <v>1796</v>
      </c>
      <c r="D12" s="46">
        <v>1692</v>
      </c>
      <c r="E12" s="300" t="s">
        <v>77</v>
      </c>
      <c r="F12" s="547" t="s">
        <v>295</v>
      </c>
      <c r="G12" s="548">
        <v>77</v>
      </c>
      <c r="H12" s="548">
        <v>61</v>
      </c>
    </row>
    <row r="13" spans="1:18" ht="12">
      <c r="A13" s="298" t="s">
        <v>296</v>
      </c>
      <c r="B13" s="299" t="s">
        <v>297</v>
      </c>
      <c r="C13" s="46">
        <v>293</v>
      </c>
      <c r="D13" s="46">
        <v>298</v>
      </c>
      <c r="E13" s="301" t="s">
        <v>50</v>
      </c>
      <c r="F13" s="549" t="s">
        <v>298</v>
      </c>
      <c r="G13" s="546">
        <f>SUM(G9:G12)</f>
        <v>17886</v>
      </c>
      <c r="H13" s="546">
        <f>SUM(H9:H12)</f>
        <v>10957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22</v>
      </c>
      <c r="D14" s="46">
        <v>11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-309</v>
      </c>
      <c r="D15" s="47">
        <v>-108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66</v>
      </c>
      <c r="D16" s="47">
        <v>208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13608</v>
      </c>
      <c r="D19" s="49">
        <f>SUM(D9:D15)+D16</f>
        <v>10235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156</v>
      </c>
    </row>
    <row r="22" spans="1:8" ht="24">
      <c r="A22" s="304" t="s">
        <v>322</v>
      </c>
      <c r="B22" s="305" t="s">
        <v>323</v>
      </c>
      <c r="C22" s="46">
        <v>56</v>
      </c>
      <c r="D22" s="46">
        <v>130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285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156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56</v>
      </c>
      <c r="D26" s="49">
        <f>SUM(D22:D25)</f>
        <v>415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13664</v>
      </c>
      <c r="D28" s="50">
        <f>D26+D19</f>
        <v>10650</v>
      </c>
      <c r="E28" s="127" t="s">
        <v>337</v>
      </c>
      <c r="F28" s="552" t="s">
        <v>338</v>
      </c>
      <c r="G28" s="546">
        <f>G13+G15+G24</f>
        <v>17886</v>
      </c>
      <c r="H28" s="546">
        <f>H13+H15+H24</f>
        <v>11113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4222</v>
      </c>
      <c r="D30" s="50">
        <f>IF((H28-D28)&gt;0,H28-D28,0)</f>
        <v>463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13664</v>
      </c>
      <c r="D33" s="49">
        <f>D28+D31+D32</f>
        <v>10650</v>
      </c>
      <c r="E33" s="127" t="s">
        <v>351</v>
      </c>
      <c r="F33" s="552" t="s">
        <v>352</v>
      </c>
      <c r="G33" s="53">
        <f>G32+G31+G28</f>
        <v>17886</v>
      </c>
      <c r="H33" s="53">
        <f>H32+H31+H28</f>
        <v>11113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4222</v>
      </c>
      <c r="D34" s="50">
        <f>IF((H33-D33)&gt;0,H33-D33,0)</f>
        <v>463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35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35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4222</v>
      </c>
      <c r="D39" s="460">
        <f>+IF((H33-D33-D35)&gt;0,H33-D33-D35,0)</f>
        <v>428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4222</v>
      </c>
      <c r="D41" s="52">
        <f>IF(D39-D40&gt;0,D39-D40,0)</f>
        <v>428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17886</v>
      </c>
      <c r="D42" s="53">
        <f>D33+D35+D39</f>
        <v>11113</v>
      </c>
      <c r="E42" s="128" t="s">
        <v>378</v>
      </c>
      <c r="F42" s="129" t="s">
        <v>379</v>
      </c>
      <c r="G42" s="53">
        <f>G39+G33</f>
        <v>17886</v>
      </c>
      <c r="H42" s="53">
        <f>H39+H33</f>
        <v>11113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868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3" sqref="A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30.09.2012г.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11125</v>
      </c>
      <c r="D10" s="54">
        <v>6598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-4858</v>
      </c>
      <c r="D11" s="54">
        <v>-3067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-1903</v>
      </c>
      <c r="D13" s="54">
        <v>-1952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-1137</v>
      </c>
      <c r="D14" s="54">
        <v>-360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-84</v>
      </c>
      <c r="D15" s="54">
        <v>-135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-8</v>
      </c>
      <c r="D17" s="54">
        <v>-16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54">
        <v>-138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-51</v>
      </c>
      <c r="D19" s="54">
        <v>-66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3083</v>
      </c>
      <c r="D20" s="55">
        <f>SUM(D10:D19)</f>
        <v>864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-210</v>
      </c>
      <c r="D22" s="54">
        <v>-1310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-95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-305</v>
      </c>
      <c r="D32" s="55">
        <f>SUM(D22:D31)</f>
        <v>-1303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512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-416</v>
      </c>
      <c r="D37" s="54">
        <v>-1692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-416</v>
      </c>
      <c r="D42" s="55">
        <f>SUM(D34:D41)</f>
        <v>-1180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2362</v>
      </c>
      <c r="D43" s="55">
        <f>D42+D32+D20</f>
        <v>-1619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1885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3225</v>
      </c>
      <c r="D45" s="55">
        <f>D44+D43</f>
        <v>266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863</v>
      </c>
      <c r="D46" s="56">
        <v>1885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30.09.2012г.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4222</v>
      </c>
      <c r="J16" s="345">
        <f>+'справка №1-БАЛАНС'!G32</f>
        <v>0</v>
      </c>
      <c r="K16" s="60"/>
      <c r="L16" s="344">
        <f t="shared" si="1"/>
        <v>4222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</v>
      </c>
      <c r="G17" s="62">
        <f t="shared" si="3"/>
        <v>0</v>
      </c>
      <c r="H17" s="62">
        <f t="shared" si="3"/>
        <v>0</v>
      </c>
      <c r="I17" s="62">
        <f t="shared" si="3"/>
        <v>-89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89</v>
      </c>
      <c r="G19" s="60"/>
      <c r="H19" s="60"/>
      <c r="I19" s="60">
        <v>-89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9494</v>
      </c>
      <c r="J29" s="59">
        <f t="shared" si="6"/>
        <v>0</v>
      </c>
      <c r="K29" s="59">
        <f t="shared" si="6"/>
        <v>0</v>
      </c>
      <c r="L29" s="344">
        <f t="shared" si="1"/>
        <v>25022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9494</v>
      </c>
      <c r="J32" s="59">
        <f t="shared" si="7"/>
        <v>0</v>
      </c>
      <c r="K32" s="59">
        <f t="shared" si="7"/>
        <v>0</v>
      </c>
      <c r="L32" s="344">
        <f t="shared" si="1"/>
        <v>25022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860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862</v>
      </c>
      <c r="F39" s="536"/>
      <c r="G39" s="536"/>
      <c r="H39" s="536"/>
      <c r="I39" s="536"/>
      <c r="J39" s="536"/>
      <c r="K39" s="536"/>
      <c r="L39" s="169" t="s">
        <v>868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30.09.2012г.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0</v>
      </c>
      <c r="G9" s="74">
        <f>D9+E9-F9</f>
        <v>1735</v>
      </c>
      <c r="H9" s="65"/>
      <c r="I9" s="65"/>
      <c r="J9" s="74">
        <f>G9+H9-I9</f>
        <v>1735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1735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254</v>
      </c>
      <c r="F10" s="189">
        <v>17</v>
      </c>
      <c r="G10" s="74">
        <f aca="true" t="shared" si="2" ref="G10:G39">D10+E10-F10</f>
        <v>12989</v>
      </c>
      <c r="H10" s="65"/>
      <c r="I10" s="65"/>
      <c r="J10" s="74">
        <f aca="true" t="shared" si="3" ref="J10:J39">G10+H10-I10</f>
        <v>12989</v>
      </c>
      <c r="K10" s="65">
        <v>1197</v>
      </c>
      <c r="L10" s="65">
        <v>202</v>
      </c>
      <c r="M10" s="65">
        <v>0</v>
      </c>
      <c r="N10" s="74">
        <f aca="true" t="shared" si="4" ref="N10:N39">K10+L10-M10</f>
        <v>1399</v>
      </c>
      <c r="O10" s="65"/>
      <c r="P10" s="65"/>
      <c r="Q10" s="74">
        <f t="shared" si="0"/>
        <v>1399</v>
      </c>
      <c r="R10" s="74">
        <f t="shared" si="1"/>
        <v>11590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168</v>
      </c>
      <c r="F11" s="189">
        <v>0</v>
      </c>
      <c r="G11" s="74">
        <f t="shared" si="2"/>
        <v>7835</v>
      </c>
      <c r="H11" s="65"/>
      <c r="I11" s="65"/>
      <c r="J11" s="74">
        <f t="shared" si="3"/>
        <v>7835</v>
      </c>
      <c r="K11" s="65">
        <v>2259</v>
      </c>
      <c r="L11" s="65">
        <v>492</v>
      </c>
      <c r="M11" s="65">
        <v>0</v>
      </c>
      <c r="N11" s="74">
        <f t="shared" si="4"/>
        <v>2751</v>
      </c>
      <c r="O11" s="65"/>
      <c r="P11" s="65"/>
      <c r="Q11" s="74">
        <f t="shared" si="0"/>
        <v>2751</v>
      </c>
      <c r="R11" s="74">
        <f t="shared" si="1"/>
        <v>5084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9</v>
      </c>
      <c r="M12" s="65">
        <v>0</v>
      </c>
      <c r="N12" s="74">
        <f t="shared" si="4"/>
        <v>155</v>
      </c>
      <c r="O12" s="65"/>
      <c r="P12" s="65"/>
      <c r="Q12" s="74">
        <f t="shared" si="0"/>
        <v>155</v>
      </c>
      <c r="R12" s="74">
        <f t="shared" si="1"/>
        <v>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34</v>
      </c>
      <c r="F13" s="189">
        <v>0</v>
      </c>
      <c r="G13" s="74">
        <f t="shared" si="2"/>
        <v>598</v>
      </c>
      <c r="H13" s="65"/>
      <c r="I13" s="65"/>
      <c r="J13" s="74">
        <f t="shared" si="3"/>
        <v>598</v>
      </c>
      <c r="K13" s="65">
        <v>271</v>
      </c>
      <c r="L13" s="65">
        <v>59</v>
      </c>
      <c r="M13" s="65">
        <v>0</v>
      </c>
      <c r="N13" s="74">
        <f t="shared" si="4"/>
        <v>330</v>
      </c>
      <c r="O13" s="65"/>
      <c r="P13" s="65"/>
      <c r="Q13" s="74">
        <f t="shared" si="0"/>
        <v>330</v>
      </c>
      <c r="R13" s="74">
        <f t="shared" si="1"/>
        <v>268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11</v>
      </c>
      <c r="F14" s="189">
        <v>0</v>
      </c>
      <c r="G14" s="74">
        <f t="shared" si="2"/>
        <v>750</v>
      </c>
      <c r="H14" s="65"/>
      <c r="I14" s="65"/>
      <c r="J14" s="74">
        <f t="shared" si="3"/>
        <v>750</v>
      </c>
      <c r="K14" s="65">
        <v>334</v>
      </c>
      <c r="L14" s="65">
        <v>48</v>
      </c>
      <c r="M14" s="65">
        <v>0</v>
      </c>
      <c r="N14" s="74">
        <f t="shared" si="4"/>
        <v>382</v>
      </c>
      <c r="O14" s="65"/>
      <c r="P14" s="65"/>
      <c r="Q14" s="74">
        <f t="shared" si="0"/>
        <v>382</v>
      </c>
      <c r="R14" s="74">
        <f t="shared" si="1"/>
        <v>368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91</v>
      </c>
      <c r="F15" s="457">
        <v>250</v>
      </c>
      <c r="G15" s="74">
        <f t="shared" si="2"/>
        <v>241</v>
      </c>
      <c r="H15" s="458"/>
      <c r="I15" s="458"/>
      <c r="J15" s="74">
        <f t="shared" si="3"/>
        <v>241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241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558</v>
      </c>
      <c r="F17" s="194">
        <f>SUM(F9:F16)</f>
        <v>267</v>
      </c>
      <c r="G17" s="74">
        <f t="shared" si="2"/>
        <v>24353</v>
      </c>
      <c r="H17" s="75">
        <f>SUM(H9:H16)</f>
        <v>0</v>
      </c>
      <c r="I17" s="75">
        <f>SUM(I9:I16)</f>
        <v>0</v>
      </c>
      <c r="J17" s="74">
        <f t="shared" si="3"/>
        <v>24353</v>
      </c>
      <c r="K17" s="75">
        <f>SUM(K9:K16)</f>
        <v>4207</v>
      </c>
      <c r="L17" s="75">
        <f>SUM(L9:L16)</f>
        <v>810</v>
      </c>
      <c r="M17" s="75">
        <f>SUM(M9:M16)</f>
        <v>0</v>
      </c>
      <c r="N17" s="74">
        <f t="shared" si="4"/>
        <v>5017</v>
      </c>
      <c r="O17" s="75">
        <f>SUM(O9:O16)</f>
        <v>0</v>
      </c>
      <c r="P17" s="75">
        <f>SUM(P9:P16)</f>
        <v>0</v>
      </c>
      <c r="Q17" s="74">
        <f t="shared" si="5"/>
        <v>5017</v>
      </c>
      <c r="R17" s="74">
        <f t="shared" si="6"/>
        <v>19336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558</v>
      </c>
      <c r="F40" s="438">
        <f aca="true" t="shared" si="13" ref="F40:R40">F17+F18+F19+F25+F38+F39</f>
        <v>267</v>
      </c>
      <c r="G40" s="438">
        <f t="shared" si="13"/>
        <v>24379</v>
      </c>
      <c r="H40" s="438">
        <f t="shared" si="13"/>
        <v>0</v>
      </c>
      <c r="I40" s="438">
        <f t="shared" si="13"/>
        <v>0</v>
      </c>
      <c r="J40" s="438">
        <f t="shared" si="13"/>
        <v>24379</v>
      </c>
      <c r="K40" s="438">
        <f t="shared" si="13"/>
        <v>4228</v>
      </c>
      <c r="L40" s="438">
        <f t="shared" si="13"/>
        <v>815</v>
      </c>
      <c r="M40" s="438">
        <f t="shared" si="13"/>
        <v>0</v>
      </c>
      <c r="N40" s="438">
        <f t="shared" si="13"/>
        <v>5043</v>
      </c>
      <c r="O40" s="438">
        <f t="shared" si="13"/>
        <v>0</v>
      </c>
      <c r="P40" s="438">
        <f t="shared" si="13"/>
        <v>0</v>
      </c>
      <c r="Q40" s="438">
        <f t="shared" si="13"/>
        <v>5043</v>
      </c>
      <c r="R40" s="438">
        <f t="shared" si="13"/>
        <v>19336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862</v>
      </c>
      <c r="K45" s="349"/>
      <c r="L45" s="349"/>
      <c r="M45" s="349"/>
      <c r="N45" s="349"/>
      <c r="O45" s="349"/>
      <c r="P45" s="169" t="s">
        <v>868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30.09.2012г.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5158</v>
      </c>
      <c r="D24" s="119">
        <f>SUM(D25:D27)</f>
        <v>5158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5158</v>
      </c>
      <c r="D26" s="108">
        <v>5158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24</v>
      </c>
      <c r="D29" s="108">
        <v>24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329</v>
      </c>
      <c r="D33" s="105">
        <f>SUM(D34:D37)</f>
        <v>329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71</v>
      </c>
      <c r="D34" s="108">
        <v>71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258</v>
      </c>
      <c r="D37" s="108">
        <v>258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5533</v>
      </c>
      <c r="D43" s="104">
        <f>D24+D28+D29+D31+D30+D32+D33+D38</f>
        <v>5533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5533</v>
      </c>
      <c r="D44" s="103">
        <f>D43+D21+D19+D9</f>
        <v>5533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1607</v>
      </c>
      <c r="D56" s="103">
        <f>D57+D59</f>
        <v>0</v>
      </c>
      <c r="E56" s="119">
        <f t="shared" si="1"/>
        <v>1607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637</v>
      </c>
      <c r="D57" s="108"/>
      <c r="E57" s="119">
        <f t="shared" si="1"/>
        <v>637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970</v>
      </c>
      <c r="D59" s="108"/>
      <c r="E59" s="119">
        <f t="shared" si="1"/>
        <v>970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112</v>
      </c>
      <c r="D64" s="108"/>
      <c r="E64" s="119">
        <f t="shared" si="1"/>
        <v>112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1719</v>
      </c>
      <c r="D66" s="103">
        <f>D52+D56+D61+D62+D63+D64</f>
        <v>0</v>
      </c>
      <c r="E66" s="119">
        <f t="shared" si="1"/>
        <v>1719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86</v>
      </c>
      <c r="D68" s="108"/>
      <c r="E68" s="119">
        <f t="shared" si="1"/>
        <v>86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2117</v>
      </c>
      <c r="D71" s="105">
        <f>SUM(D72:D74)</f>
        <v>2117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2117</v>
      </c>
      <c r="D74" s="108">
        <v>2117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1083</v>
      </c>
      <c r="D85" s="104">
        <f>SUM(D86:D90)+D94</f>
        <v>1083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592</v>
      </c>
      <c r="D87" s="108">
        <v>592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213</v>
      </c>
      <c r="D89" s="108">
        <v>213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209</v>
      </c>
      <c r="D90" s="103">
        <f>SUM(D91:D93)</f>
        <v>209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190</v>
      </c>
      <c r="D92" s="108">
        <v>190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19</v>
      </c>
      <c r="D93" s="108">
        <v>19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69</v>
      </c>
      <c r="D94" s="108">
        <v>69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3859</v>
      </c>
      <c r="D96" s="104">
        <f>D85+D80+D75+D71+D95</f>
        <v>3859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5664</v>
      </c>
      <c r="D97" s="104">
        <f>D96+D68+D66</f>
        <v>3859</v>
      </c>
      <c r="E97" s="104">
        <f>E96+E68+E66</f>
        <v>1805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0</v>
      </c>
      <c r="E102" s="108">
        <v>0</v>
      </c>
      <c r="F102" s="125">
        <f>C102+D102-E102</f>
        <v>102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0</v>
      </c>
      <c r="E105" s="103">
        <f>SUM(E102:E104)</f>
        <v>0</v>
      </c>
      <c r="F105" s="103">
        <f>SUM(F102:F104)</f>
        <v>102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30.09.2012г.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862</v>
      </c>
      <c r="F31" s="521"/>
      <c r="G31" s="521"/>
      <c r="H31" s="521"/>
      <c r="I31" s="349" t="s">
        <v>865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22">
      <selection activeCell="C62" sqref="C62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30.09.2012г.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862</v>
      </c>
      <c r="D56" s="515"/>
      <c r="E56" s="515"/>
      <c r="F56" s="515"/>
    </row>
    <row r="57" spans="1:6" ht="12.75">
      <c r="A57" s="515"/>
      <c r="B57" s="516"/>
      <c r="C57" s="631" t="s">
        <v>859</v>
      </c>
      <c r="D57" s="631"/>
      <c r="E57" s="631"/>
      <c r="F57" s="631"/>
    </row>
    <row r="58" spans="3:5" ht="12.75">
      <c r="C58" s="577" t="s">
        <v>866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2012-10-30T12:28:05Z</cp:lastPrinted>
  <dcterms:created xsi:type="dcterms:W3CDTF">2000-06-29T12:02:40Z</dcterms:created>
  <dcterms:modified xsi:type="dcterms:W3CDTF">2012-10-30T13:25:09Z</dcterms:modified>
  <cp:category/>
  <cp:version/>
  <cp:contentType/>
  <cp:contentStatus/>
</cp:coreProperties>
</file>