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5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<sst xmlns="http://schemas.openxmlformats.org/spreadsheetml/2006/main" count="1059" uniqueCount="872">
  <si>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</si>
  <si>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</si>
  <si>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</si>
  <si>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</si>
  <si>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</si>
  <si>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</si>
  <si>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</si>
  <si>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</si>
  <si>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</si>
  <si>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</si>
  <si>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</si>
  <si>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</si>
  <si>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</si>
  <si>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</si>
  <si>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</si>
  <si>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</si>
  <si>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</si>
  <si>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</si>
  <si>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</si>
  <si>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</si>
  <si>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</si>
  <si>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</si>
  <si>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</si>
  <si>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</si>
  <si>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</si>
  <si>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</si>
  <si>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</si>
  <si>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</si>
  <si>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</si>
  <si>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</si>
  <si>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</si>
  <si>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</si>
  <si>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</si>
  <si>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</si>
  <si>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</si>
  <si>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</si>
  <si>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</si>
  <si>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</si>
  <si>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</si>
  <si>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</si>
  <si>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</si>
  <si>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</si>
  <si>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</si>
  <si>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</si>
  <si>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</si>
  <si>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</si>
  <si>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</si>
  <si>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</si>
  <si>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</si>
  <si>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</si>
  <si>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</si>
  <si>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</si>
  <si>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</si>
  <si>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</si>
  <si>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</si>
  <si>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</si>
  <si>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</si>
  <si>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</si>
  <si>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</si>
  <si>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</si>
  <si>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</si>
  <si>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</si>
  <si>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</si>
  <si>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</si>
  <si>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</si>
  <si>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</si>
  <si>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</si>
  <si>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</si>
  <si>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</si>
  <si>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</si>
  <si>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</si>
  <si>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</si>
  <si>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</si>
  <si>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</si>
  <si>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</si>
  <si>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</si>
  <si>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</si>
  <si>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</si>
  <si>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</si>
  <si>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</si>
  <si>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</si>
  <si>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</si>
  <si>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</si>
  <si>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</si>
  <si>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</si>
  <si>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</si>
  <si>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</si>
  <si>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</si>
  <si>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</si>
  <si>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</si>
  <si>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</si>
  <si>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</si>
  <si>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</si>
  <si>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</si>
  <si>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</si>
  <si>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</si>
  <si>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</si>
  <si>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</si>
  <si>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</si>
  <si>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</si>
  <si>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</si>
  <si>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</si>
  <si>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</si>
  <si>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</si>
  <si>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</si>
  <si>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</si>
  <si>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</si>
  <si>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</si>
  <si>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</si>
  <si>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</si>
  <si>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</si>
  <si>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</si>
  <si>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</si>
  <si>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</si>
  <si>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</si>
  <si>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</si>
  <si>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</si>
  <si>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</si>
  <si>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</si>
  <si>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</si>
  <si>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</si>
  <si>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</si>
  <si>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</si>
  <si>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</si>
  <si>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</si>
  <si>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</si>
  <si>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</si>
  <si>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</si>
  <si>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</si>
  <si>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</si>
  <si>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</si>
  <si>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</si>
  <si>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</si>
  <si>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</si>
  <si>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</si>
  <si>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</si>
  <si>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</si>
  <si>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</si>
  <si>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</si>
  <si>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</si>
  <si>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</si>
  <si>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</si>
  <si>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</si>
  <si>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</si>
  <si>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</si>
  <si>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</si>
  <si>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</si>
  <si>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</si>
  <si>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</si>
  <si>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</si>
  <si>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</si>
  <si>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</si>
  <si>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</si>
  <si>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</si>
  <si>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</si>
  <si>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</si>
  <si>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</si>
  <si>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</si>
  <si>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</si>
  <si>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</si>
  <si>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</si>
  <si>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</si>
  <si>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</si>
  <si>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</si>
  <si>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</si>
  <si>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</si>
  <si>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</si>
  <si>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</si>
  <si>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</si>
  <si>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</si>
  <si>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</si>
  <si>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</si>
  <si>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</si>
  <si>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</si>
  <si>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</si>
  <si>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</si>
  <si>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</si>
  <si>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</si>
  <si>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</si>
  <si>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</si>
  <si>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</si>
  <si>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</si>
  <si>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</si>
  <si>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</si>
  <si>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</si>
  <si>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</si>
  <si>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</si>
  <si>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</si>
  <si>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</si>
  <si>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</si>
  <si>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</si>
  <si>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</si>
  <si>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</si>
  <si>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</si>
  <si>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</si>
  <si>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</si>
  <si>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</si>
  <si>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</si>
  <si>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</si>
  <si>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</si>
  <si>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</si>
  <si>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</si>
  <si>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</si>
  <si>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</si>
  <si>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</si>
  <si>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</si>
  <si>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</si>
  <si>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</si>
  <si>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</si>
  <si>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</si>
  <si>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</si>
  <si>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</si>
  <si>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</si>
  <si>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</si>
  <si>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</si>
  <si>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</si>
  <si>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</si>
  <si>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</si>
  <si>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</si>
  <si>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</si>
  <si>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</si>
  <si>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</si>
  <si>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</si>
  <si>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</si>
  <si>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</si>
  <si>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</si>
  <si>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</si>
  <si>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</si>
  <si>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</si>
  <si>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</si>
  <si>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</si>
  <si>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</si>
  <si>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</si>
  <si>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</si>
  <si>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</si>
  <si>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</si>
  <si>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</si>
  <si>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</si>
  <si>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</si>
  <si>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</si>
  <si>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</si>
  <si>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</si>
  <si>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</si>
  <si>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</si>
  <si>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</si>
  <si>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</si>
  <si>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</si>
  <si>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</si>
  <si>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</si>
  <si>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</si>
  <si>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</si>
  <si>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</si>
  <si>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</si>
  <si>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</si>
  <si>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</si>
  <si>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</si>
  <si>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</si>
  <si>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</si>
  <si>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</si>
  <si>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</si>
  <si>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</si>
  <si>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</si>
  <si>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</si>
  <si>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</si>
  <si>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</si>
  <si>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</si>
  <si>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</si>
  <si>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</si>
  <si>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</si>
  <si>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</si>
  <si>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</si>
  <si>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</si>
  <si>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</si>
  <si>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</si>
  <si>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</si>
  <si>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</si>
  <si>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</si>
  <si>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</si>
  <si>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</si>
  <si>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</si>
  <si>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</si>
  <si>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</si>
  <si>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</si>
  <si>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</si>
  <si>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</si>
  <si>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</si>
  <si>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</si>
  <si>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</si>
  <si>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</si>
  <si>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</si>
  <si>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</si>
  <si>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</si>
  <si>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</si>
  <si>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</si>
  <si>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</si>
  <si>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</si>
  <si>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</si>
  <si>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</si>
  <si>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</si>
  <si>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</si>
  <si>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</si>
  <si>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</si>
  <si>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</si>
  <si>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</si>
  <si>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</si>
  <si>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</si>
  <si>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</si>
  <si>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</si>
  <si>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</si>
  <si>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</si>
  <si>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</si>
  <si>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</si>
  <si>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</si>
  <si>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</si>
  <si>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</si>
  <si>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</si>
  <si>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</si>
  <si>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</si>
  <si>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</si>
  <si>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</si>
  <si>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</si>
  <si>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</si>
  <si>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</si>
  <si>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</si>
  <si>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</si>
  <si>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</si>
  <si>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</si>
  <si>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</si>
  <si>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</si>
  <si>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</si>
  <si>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</si>
  <si>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</si>
  <si>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</si>
  <si>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</si>
  <si>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</si>
  <si>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</si>
  <si>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</si>
  <si>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</si>
  <si>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</si>
  <si>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</si>
  <si>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</si>
  <si>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</si>
  <si>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</si>
  <si>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</si>
  <si>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</si>
  <si>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</si>
  <si>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</si>
  <si>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</si>
  <si>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</si>
  <si>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</si>
  <si>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</si>
  <si>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</si>
  <si>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</si>
  <si>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</si>
  <si>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</si>
  <si>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</si>
  <si>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</si>
  <si>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</si>
  <si>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</si>
  <si>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</si>
  <si>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</si>
  <si>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</si>
  <si>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</si>
  <si>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</si>
  <si>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</si>
  <si>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</si>
  <si>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</si>
  <si>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</si>
  <si>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</si>
  <si>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</si>
  <si>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</si>
  <si>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</si>
  <si>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</si>
  <si>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</si>
  <si>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</si>
  <si>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</si>
  <si>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</si>
  <si>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</si>
  <si>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</si>
  <si>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</si>
  <si>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</si>
  <si>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</si>
  <si>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</si>
  <si>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</si>
  <si>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</si>
  <si>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</si>
  <si>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</si>
  <si>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</si>
  <si>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</si>
  <si>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</si>
  <si>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</si>
  <si>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</si>
  <si>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</si>
  <si>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</si>
  <si>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</si>
  <si>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</si>
  <si>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</si>
  <si>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</si>
  <si>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</si>
  <si>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</si>
  <si>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</si>
  <si>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</si>
  <si>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</si>
  <si>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</si>
  <si>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</si>
  <si>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</si>
  <si>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</si>
  <si>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</si>
  <si>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</si>
  <si>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</si>
  <si>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</si>
  <si>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</si>
  <si>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</si>
  <si>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</si>
  <si>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</si>
  <si>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</si>
  <si>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</si>
  <si>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</si>
  <si>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</si>
  <si>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</si>
  <si>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</si>
  <si>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</si>
  <si>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</si>
  <si>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</si>
  <si>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</si>
  <si>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</si>
  <si>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</si>
  <si>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</si>
  <si>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</si>
  <si>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</si>
  <si>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</si>
  <si>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</si>
  <si>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</si>
  <si>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</si>
  <si>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</si>
  <si>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</si>
  <si>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</si>
  <si>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</si>
  <si>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</si>
  <si>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</si>
  <si>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</si>
  <si>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</si>
  <si>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</si>
  <si>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</si>
  <si>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</si>
  <si>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</si>
  <si>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</si>
  <si>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</si>
  <si>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</si>
  <si>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</si>
  <si>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</si>
  <si>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</si>
  <si>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</si>
  <si>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</si>
  <si>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</si>
  <si>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</si>
  <si>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</si>
  <si>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</si>
  <si>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</si>
  <si>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</si>
  <si>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</si>
  <si>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</si>
  <si>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</si>
  <si>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</si>
  <si>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</si>
  <si>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</si>
  <si>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</si>
  <si>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</si>
  <si>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</si>
  <si>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</si>
  <si>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</si>
  <si>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</si>
  <si>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</si>
  <si>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</si>
  <si>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</si>
  <si>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</si>
  <si>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</si>
  <si>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</si>
  <si>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</si>
  <si>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</si>
  <si>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</si>
  <si>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</si>
  <si>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</si>
  <si>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</si>
  <si>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</si>
  <si>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</si>
  <si>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</si>
  <si>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</si>
  <si>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</si>
  <si>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</si>
  <si>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</si>
  <si>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</si>
  <si>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</si>
  <si>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</si>
  <si>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</si>
  <si>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</si>
  <si>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</si>
  <si>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</si>
  <si>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</si>
  <si>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</si>
  <si>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</si>
  <si>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</si>
  <si>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</si>
  <si>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</si>
  <si>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</si>
  <si>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</si>
  <si>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</si>
  <si>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</si>
  <si>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</si>
  <si>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</si>
  <si>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</si>
  <si>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</si>
  <si>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</si>
  <si>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</si>
  <si>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</si>
  <si>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</si>
  <si>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</si>
  <si>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</si>
  <si>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</si>
  <si>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</si>
  <si>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</si>
  <si>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</si>
  <si>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</si>
  <si>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</si>
  <si>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</si>
  <si>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</si>
  <si>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</si>
  <si>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</si>
  <si>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</si>
  <si>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</si>
  <si>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</si>
  <si>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</si>
  <si>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</si>
  <si>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</si>
  <si>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</si>
  <si>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</si>
  <si>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</si>
  <si>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</si>
  <si>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</si>
  <si>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</si>
  <si>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</si>
  <si>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</si>
  <si>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</si>
  <si>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</si>
  <si>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</si>
  <si>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</si>
  <si>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</si>
  <si>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</si>
  <si>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</si>
  <si>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</si>
  <si>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</si>
  <si>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</si>
  <si>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</si>
  <si>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</si>
  <si>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</si>
  <si>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</si>
  <si>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</si>
  <si>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</si>
  <si>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</si>
  <si>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</si>
  <si>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</si>
  <si>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</si>
  <si>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</si>
  <si>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</si>
  <si>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</si>
  <si>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</si>
  <si>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</si>
  <si>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</si>
  <si>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</si>
  <si>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</si>
  <si>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</si>
  <si>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</si>
  <si>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</si>
  <si>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</si>
  <si>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</si>
  <si>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</si>
  <si>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</si>
  <si>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</si>
  <si>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</si>
  <si>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</si>
  <si>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</si>
  <si>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</si>
  <si>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</si>
  <si>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</si>
  <si>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</si>
  <si>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</si>
  <si>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</si>
  <si>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</si>
  <si>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</si>
  <si>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</si>
  <si>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</si>
  <si>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</si>
  <si>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</si>
  <si>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</si>
  <si>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</si>
  <si>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</si>
  <si>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</si>
  <si>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</si>
  <si>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</si>
  <si>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</si>
  <si>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</si>
  <si>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</si>
  <si>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</si>
  <si>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</si>
  <si>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</si>
  <si>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</si>
  <si>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</si>
  <si>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</si>
  <si>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</si>
  <si>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</si>
  <si>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</si>
  <si>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</si>
  <si>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</si>
  <si>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</si>
  <si>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</si>
  <si>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</si>
  <si>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</si>
  <si>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</si>
  <si>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</si>
  <si>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</si>
  <si>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</si>
  <si>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</si>
  <si>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</si>
  <si>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</si>
  <si>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</si>
  <si>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</si>
  <si>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</si>
  <si>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</si>
  <si>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</si>
  <si>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</si>
  <si>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</si>
  <si>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</si>
  <si>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</si>
  <si>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</si>
  <si>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</si>
  <si>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</si>
  <si>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</si>
  <si>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</si>
  <si>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</si>
  <si>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</si>
  <si>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</si>
  <si>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</si>
  <si>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</si>
  <si>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</si>
  <si>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</si>
  <si>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</si>
  <si>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</si>
  <si>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</si>
  <si>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</si>
  <si>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</si>
  <si>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</si>
  <si>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</si>
  <si>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</si>
  <si>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</si>
  <si>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</si>
  <si>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</si>
  <si>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</si>
  <si>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</si>
  <si>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</si>
  <si>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</si>
  <si>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</si>
  <si>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</si>
  <si>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</si>
  <si>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</si>
  <si>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</si>
  <si>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</si>
  <si>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</si>
  <si>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</si>
  <si>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</si>
  <si>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</si>
  <si>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</si>
  <si>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</si>
  <si>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</si>
  <si>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</si>
  <si>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</si>
  <si>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</si>
  <si>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</si>
  <si>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</si>
  <si>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</si>
  <si>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</si>
  <si>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</si>
  <si>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</si>
  <si>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</si>
  <si>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</si>
  <si>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</si>
  <si>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</si>
  <si>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</si>
  <si>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</si>
  <si>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</si>
  <si>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</si>
  <si>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</si>
  <si>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</si>
  <si>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</si>
  <si>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</si>
  <si>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</si>
  <si>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</si>
  <si>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</si>
  <si>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</si>
  <si>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</si>
  <si>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</si>
  <si>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</si>
  <si>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</si>
  <si>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</si>
  <si>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</si>
  <si>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</si>
  <si>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</si>
  <si>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</si>
  <si>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</si>
  <si>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</si>
  <si>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</si>
  <si>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</si>
  <si>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</si>
  <si>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</si>
  <si>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</si>
  <si>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</si>
  <si>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</si>
  <si>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</si>
  <si>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</si>
  <si>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</si>
  <si>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</si>
  <si>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</si>
  <si>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</si>
  <si>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</si>
  <si>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</si>
  <si>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</si>
  <si>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</si>
  <si>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</si>
  <si>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</si>
  <si>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</si>
  <si>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</si>
  <si>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</si>
  <si>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</si>
  <si>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</si>
  <si>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</si>
  <si>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</si>
  <si>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</si>
  <si>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</si>
  <si>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</si>
  <si>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</si>
  <si>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</si>
  <si>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</si>
  <si>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</si>
  <si>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</si>
  <si>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</si>
  <si>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</si>
  <si>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</si>
  <si>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</si>
  <si>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</si>
  <si>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</si>
  <si>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</si>
  <si>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</si>
  <si>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</si>
  <si>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</si>
  <si>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</si>
  <si>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</si>
  <si>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</si>
  <si>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</si>
  <si>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</si>
  <si>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</si>
  <si>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</si>
  <si>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</si>
  <si>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</si>
  <si>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</si>
  <si>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</si>
  <si>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</si>
  <si>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</si>
  <si>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</si>
  <si>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</si>
  <si>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</si>
  <si>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</si>
  <si>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</si>
  <si>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</si>
  <si>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</si>
  <si>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</si>
  <si>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</si>
  <si>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</si>
  <si>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</si>
  <si>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</si>
  <si>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</si>
  <si>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</si>
  <si>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</si>
  <si>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</si>
  <si>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</si>
  <si>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</si>
  <si>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</si>
  <si>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</si>
  <si>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</si>
  <si>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</si>
  <si>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</si>
  <si>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</si>
  <si>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</si>
  <si>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</si>
  <si>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</si>
  <si>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</si>
  <si>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</si>
  <si>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</si>
  <si>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</si>
  <si>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</si>
  <si>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</si>
  <si>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</si>
  <si>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</si>
  <si>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</si>
  <si>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</si>
  <si>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</si>
  <si>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</si>
  <si>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</si>
  <si>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</si>
  <si>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</si>
  <si>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</si>
  <si>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</si>
  <si>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</si>
  <si>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</si>
  <si>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</si>
  <si>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</si>
  <si>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</si>
  <si>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</si>
  <si>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</si>
  <si>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</si>
  <si>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</si>
  <si>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</si>
  <si>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</si>
  <si>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</si>
  <si>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</si>
  <si>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</si>
  <si>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</si>
  <si>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</si>
  <si>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</si>
  <si>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</si>
  <si>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</si>
  <si>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</si>
  <si>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</si>
  <si>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</si>
  <si>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</si>
  <si>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</si>
  <si>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</si>
  <si>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</si>
  <si>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</si>
  <si>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</si>
  <si>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</si>
  <si>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</si>
  <si>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</si>
  <si>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</si>
  <si>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</si>
  <si>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</si>
  <si>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</si>
  <si>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</si>
  <si>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</si>
  <si>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</si>
  <si>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</si>
  <si>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</si>
  <si>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</si>
  <si>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</si>
  <si>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</si>
  <si>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</si>
  <si>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</si>
  <si>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</si>
  <si>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</si>
  <si>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</si>
  <si>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</si>
  <si>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</si>
  <si>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</si>
  <si>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</si>
  <si>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</si>
  <si>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</si>
  <si>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РИЗЪРВ КЕПИТАЛ АДСИЦ</t>
  </si>
  <si>
    <t>неконсолидиран</t>
  </si>
  <si>
    <t>1. Ризърв кепитал мениджмънт ЕООД</t>
  </si>
  <si>
    <t>Дата на съставяне: 11.04.2014 г.</t>
  </si>
  <si>
    <t>11.04.2014 г.</t>
  </si>
  <si>
    <t xml:space="preserve">Дата на съставяне: 11.04.2014 г.                                </t>
  </si>
  <si>
    <t xml:space="preserve">Дата  на съставяне: 11.04.2014 г.                                                                                                                   </t>
  </si>
  <si>
    <t xml:space="preserve">Дата на съставяне: 11.04.2014 г.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</si>
</sst>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1" sqref="A1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864</v>
      </c>
      <c r="F3" s="217" t="s">
        <v>2</v>
      </c>
      <c r="G3" s="172"/>
      <c r="H3" s="461">
        <v>202313818</v>
      </c>
    </row>
    <row r="4" spans="1:8" ht="15">
      <c r="A4" s="575" t="s">
        <v>3</v>
      </c>
      <c r="B4" s="581"/>
      <c r="C4" s="581"/>
      <c r="D4" s="581"/>
      <c r="E4" s="504" t="s">
        <v>865</v>
      </c>
      <c r="F4" s="577" t="s">
        <v>4</v>
      </c>
      <c r="G4" s="578"/>
      <c r="H4" s="461">
        <v>1586</v>
      </c>
    </row>
    <row r="5" spans="1:8" ht="15">
      <c r="A5" s="575" t="s">
        <v>5</v>
      </c>
      <c r="B5" s="576"/>
      <c r="C5" s="576"/>
      <c r="D5" s="576"/>
      <c r="E5" s="505">
        <v>41729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>
        <v>2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-63</v>
      </c>
      <c r="H27" s="154">
        <f>SUM(H28:H30)</f>
        <v>-8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-63</v>
      </c>
      <c r="H29" s="316">
        <v>-8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49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-55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</v>
      </c>
      <c r="H33" s="154">
        <f>H27+H31+H32</f>
        <v>-63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5</v>
      </c>
      <c r="D34" s="155">
        <f>SUM(D35:D38)</f>
        <v>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636</v>
      </c>
      <c r="H36" s="154">
        <f>H25+H17+H33</f>
        <v>587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515</v>
      </c>
      <c r="D44" s="151">
        <v>267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520</v>
      </c>
      <c r="D45" s="155">
        <f>D34+D39+D44</f>
        <v>272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4890</v>
      </c>
      <c r="H47" s="152">
        <v>4890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4890</v>
      </c>
      <c r="H49" s="154">
        <f>SUM(H43:H48)</f>
        <v>4890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522</v>
      </c>
      <c r="D55" s="155">
        <f>D19+D20+D21+D27+D32+D45+D51+D53+D54</f>
        <v>273</v>
      </c>
      <c r="E55" s="237" t="s">
        <v>172</v>
      </c>
      <c r="F55" s="261" t="s">
        <v>173</v>
      </c>
      <c r="G55" s="154">
        <f>G49+G51+G52+G53+G54</f>
        <v>4890</v>
      </c>
      <c r="H55" s="154">
        <f>H49+H51+H52+H53+H54</f>
        <v>4890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125</v>
      </c>
      <c r="H60" s="152">
        <v>27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</v>
      </c>
      <c r="H61" s="154">
        <f>SUM(H62:H68)</f>
        <v>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</v>
      </c>
      <c r="H62" s="152">
        <v>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>
        <v>2</v>
      </c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133</v>
      </c>
      <c r="H71" s="161">
        <f>H59+H60+H61+H69+H70</f>
        <v>36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2659</v>
      </c>
      <c r="D74" s="151">
        <v>2581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2660</v>
      </c>
      <c r="D75" s="155">
        <f>SUM(D67:D74)</f>
        <v>2582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133</v>
      </c>
      <c r="H79" s="162">
        <f>H71+H74+H75+H76</f>
        <v>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2476</v>
      </c>
      <c r="D88" s="151">
        <v>2658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2477</v>
      </c>
      <c r="D91" s="155">
        <f>SUM(D87:D90)</f>
        <v>2658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5137</v>
      </c>
      <c r="D93" s="155">
        <f>D64+D75+D84+D91+D92</f>
        <v>5240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5659</v>
      </c>
      <c r="D94" s="164">
        <f>D93+D55</f>
        <v>5513</v>
      </c>
      <c r="E94" s="449" t="s">
        <v>270</v>
      </c>
      <c r="F94" s="289" t="s">
        <v>271</v>
      </c>
      <c r="G94" s="165">
        <f>G36+G39+G55+G79</f>
        <v>5659</v>
      </c>
      <c r="H94" s="165">
        <f>H36+H39+H55+H79</f>
        <v>5513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856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15748031496062992" footer="0.15748031496062992"/>
  <pageSetup fitToHeight="1000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3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РИЗЪРВ КЕПИТАЛ АДСИЦ</v>
      </c>
      <c r="C2" s="584"/>
      <c r="D2" s="584"/>
      <c r="E2" s="584"/>
      <c r="F2" s="586" t="s">
        <v>2</v>
      </c>
      <c r="G2" s="586"/>
      <c r="H2" s="526">
        <f>'справка №1-БАЛАНС'!H3</f>
        <v>202313818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1586</v>
      </c>
    </row>
    <row r="4" spans="1:8" ht="17.25" customHeight="1">
      <c r="A4" s="467" t="s">
        <v>5</v>
      </c>
      <c r="B4" s="585">
        <f>'справка №1-БАЛАНС'!E5</f>
        <v>41729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18</v>
      </c>
      <c r="D10" s="46">
        <v>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5</v>
      </c>
      <c r="D12" s="46">
        <v>5</v>
      </c>
      <c r="E12" s="300" t="s">
        <v>78</v>
      </c>
      <c r="F12" s="549" t="s">
        <v>297</v>
      </c>
      <c r="G12" s="550">
        <v>118</v>
      </c>
      <c r="H12" s="550"/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118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24</v>
      </c>
      <c r="D19" s="49">
        <f>SUM(D9:D15)+D16</f>
        <v>13</v>
      </c>
      <c r="E19" s="304" t="s">
        <v>317</v>
      </c>
      <c r="F19" s="552" t="s">
        <v>318</v>
      </c>
      <c r="G19" s="550">
        <v>53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98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53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98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122</v>
      </c>
      <c r="D28" s="50">
        <f>D26+D19</f>
        <v>13</v>
      </c>
      <c r="E28" s="127" t="s">
        <v>339</v>
      </c>
      <c r="F28" s="554" t="s">
        <v>340</v>
      </c>
      <c r="G28" s="548">
        <f>G13+G15+G24</f>
        <v>171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49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13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122</v>
      </c>
      <c r="D33" s="49">
        <f>D28-D31+D32</f>
        <v>13</v>
      </c>
      <c r="E33" s="127" t="s">
        <v>353</v>
      </c>
      <c r="F33" s="554" t="s">
        <v>354</v>
      </c>
      <c r="G33" s="53">
        <f>G32-G31+G28</f>
        <v>171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49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13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49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13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49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171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171</v>
      </c>
      <c r="H42" s="53">
        <f>H39+H33</f>
        <v>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382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15" zoomScaleNormal="115" zoomScalePageLayoutView="0" workbookViewId="0" topLeftCell="A34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РИЗЪРВ КЕПИТАЛ АДСИЦ</v>
      </c>
      <c r="C4" s="541" t="s">
        <v>2</v>
      </c>
      <c r="D4" s="541">
        <f>'справка №1-БАЛАНС'!H3</f>
        <v>202313818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1586</v>
      </c>
    </row>
    <row r="6" spans="1:6" ht="12" customHeight="1">
      <c r="A6" s="471" t="s">
        <v>5</v>
      </c>
      <c r="B6" s="506">
        <f>'справка №1-БАЛАНС'!E5</f>
        <v>41729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40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-18</v>
      </c>
      <c r="D11" s="54">
        <v>-10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14</v>
      </c>
      <c r="D20" s="55">
        <f>SUM(D10:D19)</f>
        <v>-13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-195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-195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-181</v>
      </c>
      <c r="D43" s="55">
        <f>D42+D32+D20</f>
        <v>-13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2658</v>
      </c>
      <c r="D44" s="132">
        <v>487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2477</v>
      </c>
      <c r="D45" s="55">
        <f>D44+D43</f>
        <v>474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2477</v>
      </c>
      <c r="D46" s="56">
        <v>474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9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РИЗЪРВ КЕПИТАЛ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202313818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1586</v>
      </c>
      <c r="N4" s="3"/>
      <c r="O4" s="3"/>
    </row>
    <row r="5" spans="1:14" s="532" customFormat="1" ht="12.75" customHeight="1">
      <c r="A5" s="467" t="s">
        <v>5</v>
      </c>
      <c r="B5" s="595">
        <f>'справка №1-БАЛАНС'!E5</f>
        <v>41729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-63</v>
      </c>
      <c r="K11" s="60"/>
      <c r="L11" s="344">
        <f>SUM(C11:K11)</f>
        <v>587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-63</v>
      </c>
      <c r="K15" s="61">
        <f t="shared" si="2"/>
        <v>0</v>
      </c>
      <c r="L15" s="344">
        <f t="shared" si="1"/>
        <v>587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49</v>
      </c>
      <c r="J16" s="345">
        <f>+'справка №1-БАЛАНС'!G32</f>
        <v>0</v>
      </c>
      <c r="K16" s="60"/>
      <c r="L16" s="344">
        <f t="shared" si="1"/>
        <v>49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49</v>
      </c>
      <c r="J29" s="59">
        <f t="shared" si="6"/>
        <v>-63</v>
      </c>
      <c r="K29" s="59">
        <f t="shared" si="6"/>
        <v>0</v>
      </c>
      <c r="L29" s="344">
        <f t="shared" si="1"/>
        <v>636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49</v>
      </c>
      <c r="J32" s="59">
        <f t="shared" si="7"/>
        <v>-63</v>
      </c>
      <c r="K32" s="59">
        <f t="shared" si="7"/>
        <v>0</v>
      </c>
      <c r="L32" s="344">
        <f t="shared" si="1"/>
        <v>636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858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3543307086614173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РИЗЪРВ КЕПИТАЛ АДСИЦ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202313818</v>
      </c>
      <c r="P2" s="483"/>
      <c r="Q2" s="483"/>
      <c r="R2" s="526"/>
    </row>
    <row r="3" spans="1:18" ht="15">
      <c r="A3" s="596" t="s">
        <v>5</v>
      </c>
      <c r="B3" s="597"/>
      <c r="C3" s="599">
        <f>'справка №1-БАЛАНС'!E5</f>
        <v>41729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>
        <f>'справка №1-БАЛАНС'!H4</f>
        <v>1586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</v>
      </c>
      <c r="E11" s="189">
        <v>1</v>
      </c>
      <c r="F11" s="189"/>
      <c r="G11" s="74">
        <f t="shared" si="2"/>
        <v>3</v>
      </c>
      <c r="H11" s="65"/>
      <c r="I11" s="65"/>
      <c r="J11" s="74">
        <f t="shared" si="3"/>
        <v>3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</v>
      </c>
      <c r="E17" s="194">
        <f>SUM(E9:E16)</f>
        <v>1</v>
      </c>
      <c r="F17" s="194">
        <f>SUM(F9:F16)</f>
        <v>0</v>
      </c>
      <c r="G17" s="74">
        <f t="shared" si="2"/>
        <v>3</v>
      </c>
      <c r="H17" s="75">
        <f>SUM(H9:H16)</f>
        <v>0</v>
      </c>
      <c r="I17" s="75">
        <f>SUM(I9:I16)</f>
        <v>0</v>
      </c>
      <c r="J17" s="74">
        <f t="shared" si="3"/>
        <v>3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5</v>
      </c>
      <c r="H27" s="70">
        <f t="shared" si="8"/>
        <v>0</v>
      </c>
      <c r="I27" s="70">
        <f t="shared" si="8"/>
        <v>0</v>
      </c>
      <c r="J27" s="71">
        <f t="shared" si="3"/>
        <v>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5</v>
      </c>
      <c r="H38" s="75">
        <f t="shared" si="12"/>
        <v>0</v>
      </c>
      <c r="I38" s="75">
        <f t="shared" si="12"/>
        <v>0</v>
      </c>
      <c r="J38" s="74">
        <f t="shared" si="3"/>
        <v>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8</v>
      </c>
      <c r="H40" s="438">
        <f t="shared" si="13"/>
        <v>0</v>
      </c>
      <c r="I40" s="438">
        <f t="shared" si="13"/>
        <v>0</v>
      </c>
      <c r="J40" s="438">
        <f t="shared" si="13"/>
        <v>8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00" t="s">
        <v>782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362204724409449" right="0.2362204724409449" top="0.7874015748031497" bottom="0.3937007874015748" header="0.15748031496062992" footer="0.5118110236220472"/>
  <pageSetup fitToHeight="1000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4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РИЗЪРВ КЕПИТАЛ АДСИЦ</v>
      </c>
      <c r="C3" s="619"/>
      <c r="D3" s="526" t="s">
        <v>2</v>
      </c>
      <c r="E3" s="107">
        <f>'справка №1-БАЛАНС'!H3</f>
        <v>202313818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>
        <f>'справка №1-БАЛАНС'!E5</f>
        <v>41729</v>
      </c>
      <c r="C4" s="617"/>
      <c r="D4" s="527" t="s">
        <v>4</v>
      </c>
      <c r="E4" s="107">
        <f>'справка №1-БАЛАНС'!H4</f>
        <v>1586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515</v>
      </c>
      <c r="D16" s="119">
        <f>+D17+D18</f>
        <v>0</v>
      </c>
      <c r="E16" s="120">
        <f t="shared" si="0"/>
        <v>515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515</v>
      </c>
      <c r="D18" s="108"/>
      <c r="E18" s="120">
        <f t="shared" si="0"/>
        <v>515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515</v>
      </c>
      <c r="D19" s="104">
        <f>D11+D15+D16</f>
        <v>0</v>
      </c>
      <c r="E19" s="118">
        <f>E11+E15+E16</f>
        <v>515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2659</v>
      </c>
      <c r="D38" s="105">
        <f>SUM(D39:D42)</f>
        <v>2466</v>
      </c>
      <c r="E38" s="121">
        <f>SUM(E39:E42)</f>
        <v>193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2659</v>
      </c>
      <c r="D42" s="108">
        <v>2466</v>
      </c>
      <c r="E42" s="120">
        <f t="shared" si="0"/>
        <v>193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2660</v>
      </c>
      <c r="D43" s="104">
        <f>D24+D28+D29+D31+D30+D32+D33+D38</f>
        <v>2467</v>
      </c>
      <c r="E43" s="118">
        <f>E24+E28+E29+E31+E30+E32+E33+E38</f>
        <v>193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3175</v>
      </c>
      <c r="D44" s="103">
        <f>D43+D21+D19+D9</f>
        <v>2467</v>
      </c>
      <c r="E44" s="118">
        <f>E43+E21+E19+E9</f>
        <v>708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4890</v>
      </c>
      <c r="D63" s="108"/>
      <c r="E63" s="119">
        <f t="shared" si="1"/>
        <v>4890</v>
      </c>
      <c r="F63" s="110">
        <v>3982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4890</v>
      </c>
      <c r="D66" s="103">
        <f>D52+D56+D61+D62+D63+D64</f>
        <v>0</v>
      </c>
      <c r="E66" s="119">
        <f t="shared" si="1"/>
        <v>4890</v>
      </c>
      <c r="F66" s="103">
        <f>F52+F56+F61+F62+F63+F64</f>
        <v>3982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125</v>
      </c>
      <c r="D80" s="103">
        <f>SUM(D81:D84)</f>
        <v>125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125</v>
      </c>
      <c r="D82" s="108">
        <v>125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</v>
      </c>
      <c r="D86" s="108">
        <v>1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133</v>
      </c>
      <c r="D96" s="104">
        <f>D85+D80+D75+D71+D95</f>
        <v>133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5023</v>
      </c>
      <c r="D97" s="104">
        <f>D96+D68+D66</f>
        <v>133</v>
      </c>
      <c r="E97" s="104">
        <f>E96+E68+E66</f>
        <v>4890</v>
      </c>
      <c r="F97" s="104">
        <f>F96+F68+F66</f>
        <v>3982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3" fitToWidth="1" horizontalDpi="600" verticalDpi="600" orientation="landscape" paperSize="9" r:id="rId1"/>
  <headerFooter alignWithMargins="0">
    <oddHeader xml:space="preserve">&amp;R&amp;"Times New Roman Cyr,Regular"&amp;9СПРАВКА   ПО ОБРАЗЕЦ № 6 </oddHeader>
  </headerFooter>
  <rowBreaks count="2" manualBreakCount="2">
    <brk id="46" max="255" man="1"/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0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РИЗЪРВ КЕПИТАЛ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202313818</v>
      </c>
    </row>
    <row r="5" spans="1:9" ht="15">
      <c r="A5" s="501" t="s">
        <v>5</v>
      </c>
      <c r="B5" s="621">
        <f>'справка №1-БАЛАНС'!E5</f>
        <v>41729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1586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160" sqref="A16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РИЗЪРВ КЕПИТАЛ АДСИЦ</v>
      </c>
      <c r="C5" s="627"/>
      <c r="D5" s="627"/>
      <c r="E5" s="570" t="s">
        <v>2</v>
      </c>
      <c r="F5" s="451">
        <f>'справка №1-БАЛАНС'!H3</f>
        <v>202313818</v>
      </c>
    </row>
    <row r="6" spans="1:13" ht="15" customHeight="1">
      <c r="A6" s="27" t="s">
        <v>823</v>
      </c>
      <c r="B6" s="628">
        <f>'справка №1-БАЛАНС'!E5</f>
        <v>41729</v>
      </c>
      <c r="C6" s="628"/>
      <c r="D6" s="510"/>
      <c r="E6" s="569" t="s">
        <v>4</v>
      </c>
      <c r="F6" s="511">
        <f>'справка №1-БАЛАНС'!H4</f>
        <v>1586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29" t="s">
        <v>850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2" fitToWidth="1" horizontalDpi="600" verticalDpi="6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NikiR</cp:lastModifiedBy>
  <cp:lastPrinted>2014-04-29T14:30:08Z</cp:lastPrinted>
  <dcterms:created xsi:type="dcterms:W3CDTF">2000-06-29T12:02:40Z</dcterms:created>
  <dcterms:modified xsi:type="dcterms:W3CDTF">2014-04-30T07:17:46Z</dcterms:modified>
  <cp:category/>
  <cp:version/>
  <cp:contentType/>
  <cp:contentStatus/>
</cp:coreProperties>
</file>