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<sst xmlns="http://schemas.openxmlformats.org/spreadsheetml/2006/main" count="1058" uniqueCount="875">
  <si>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</si>
  <si>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</si>
  <si>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</si>
  <si>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</si>
  <si>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</si>
  <si>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</si>
  <si>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</si>
  <si>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</si>
  <si>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</si>
  <si>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</si>
  <si>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</si>
  <si>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</si>
  <si>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</si>
  <si>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</si>
  <si>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</si>
  <si>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</si>
  <si>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</si>
  <si>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</si>
  <si>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</si>
  <si>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</si>
  <si>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</si>
  <si>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</si>
  <si>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</si>
  <si>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</si>
  <si>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</si>
  <si>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</si>
  <si>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</si>
  <si>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</si>
  <si>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</si>
  <si>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</si>
  <si>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</si>
  <si>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</si>
  <si>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</si>
  <si>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</si>
  <si>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</si>
  <si>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</si>
  <si>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</si>
  <si>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</si>
  <si>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</si>
  <si>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</si>
  <si>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</si>
  <si>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</si>
  <si>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</si>
  <si>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</si>
  <si>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</si>
  <si>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</si>
  <si>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</si>
  <si>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</si>
  <si>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</si>
  <si>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</si>
  <si>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</si>
  <si>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</si>
  <si>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</si>
  <si>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</si>
  <si>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</si>
  <si>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</si>
  <si>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</si>
  <si>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</si>
  <si>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</si>
  <si>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</si>
  <si>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</si>
  <si>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</si>
  <si>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</si>
  <si>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</si>
  <si>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</si>
  <si>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</si>
  <si>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</si>
  <si>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</si>
  <si>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</si>
  <si>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</si>
  <si>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</si>
  <si>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</si>
  <si>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</si>
  <si>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</si>
  <si>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</si>
  <si>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</si>
  <si>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</si>
  <si>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</si>
  <si>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</si>
  <si>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</si>
  <si>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</si>
  <si>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</si>
  <si>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</si>
  <si>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</si>
  <si>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</si>
  <si>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</si>
  <si>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</si>
  <si>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</si>
  <si>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</si>
  <si>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</si>
  <si>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</si>
  <si>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</si>
  <si>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</si>
  <si>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</si>
  <si>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</si>
  <si>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</si>
  <si>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</si>
  <si>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</si>
  <si>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</si>
  <si>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</si>
  <si>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</si>
  <si>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</si>
  <si>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</si>
  <si>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</si>
  <si>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</si>
  <si>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</si>
  <si>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</si>
  <si>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</si>
  <si>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</si>
  <si>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</si>
  <si>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</si>
  <si>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</si>
  <si>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</si>
  <si>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</si>
  <si>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</si>
  <si>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</si>
  <si>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</si>
  <si>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</si>
  <si>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</si>
  <si>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</si>
  <si>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</si>
  <si>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</si>
  <si>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</si>
  <si>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</si>
  <si>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</si>
  <si>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</si>
  <si>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</si>
  <si>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</si>
  <si>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</si>
  <si>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</si>
  <si>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</si>
  <si>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</si>
  <si>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</si>
  <si>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</si>
  <si>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</si>
  <si>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</si>
  <si>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</si>
  <si>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</si>
  <si>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</si>
  <si>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</si>
  <si>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</si>
  <si>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</si>
  <si>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</si>
  <si>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</si>
  <si>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</si>
  <si>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</si>
  <si>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</si>
  <si>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</si>
  <si>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</si>
  <si>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</si>
  <si>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</si>
  <si>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</si>
  <si>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</si>
  <si>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</si>
  <si>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</si>
  <si>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</si>
  <si>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</si>
  <si>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</si>
  <si>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</si>
  <si>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</si>
  <si>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</si>
  <si>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</si>
  <si>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</si>
  <si>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</si>
  <si>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</si>
  <si>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</si>
  <si>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</si>
  <si>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</si>
  <si>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</si>
  <si>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</si>
  <si>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</si>
  <si>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</si>
  <si>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</si>
  <si>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</si>
  <si>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</si>
  <si>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</si>
  <si>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</si>
  <si>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</si>
  <si>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</si>
  <si>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</si>
  <si>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</si>
  <si>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</si>
  <si>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</si>
  <si>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</si>
  <si>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</si>
  <si>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</si>
  <si>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</si>
  <si>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</si>
  <si>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</si>
  <si>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</si>
  <si>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</si>
  <si>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</si>
  <si>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</si>
  <si>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</si>
  <si>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</si>
  <si>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</si>
  <si>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</si>
  <si>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</si>
  <si>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</si>
  <si>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</si>
  <si>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</si>
  <si>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</si>
  <si>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</si>
  <si>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</si>
  <si>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</si>
  <si>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</si>
  <si>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</si>
  <si>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</si>
  <si>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</si>
  <si>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</si>
  <si>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</si>
  <si>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</si>
  <si>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</si>
  <si>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</si>
  <si>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</si>
  <si>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</si>
  <si>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</si>
  <si>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</si>
  <si>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</si>
  <si>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</si>
  <si>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</si>
  <si>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</si>
  <si>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</si>
  <si>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</si>
  <si>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</si>
  <si>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</si>
  <si>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</si>
  <si>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</si>
  <si>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</si>
  <si>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</si>
  <si>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</si>
  <si>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</si>
  <si>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</si>
  <si>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</si>
  <si>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</si>
  <si>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</si>
  <si>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</si>
  <si>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</si>
  <si>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</si>
  <si>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</si>
  <si>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</si>
  <si>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</si>
  <si>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</si>
  <si>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</si>
  <si>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</si>
  <si>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</si>
  <si>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</si>
  <si>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</si>
  <si>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</si>
  <si>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</si>
  <si>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</si>
  <si>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</si>
  <si>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</si>
  <si>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</si>
  <si>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</si>
  <si>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</si>
  <si>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</si>
  <si>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</si>
  <si>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</si>
  <si>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</si>
  <si>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</si>
  <si>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</si>
  <si>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</si>
  <si>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</si>
  <si>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</si>
  <si>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</si>
  <si>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</si>
  <si>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</si>
  <si>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</si>
  <si>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</si>
  <si>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</si>
  <si>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</si>
  <si>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</si>
  <si>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</si>
  <si>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</si>
  <si>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</si>
  <si>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</si>
  <si>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</si>
  <si>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</si>
  <si>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</si>
  <si>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</si>
  <si>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</si>
  <si>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</si>
  <si>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</si>
  <si>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</si>
  <si>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</si>
  <si>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</si>
  <si>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</si>
  <si>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</si>
  <si>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</si>
  <si>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</si>
  <si>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</si>
  <si>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</si>
  <si>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</si>
  <si>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</si>
  <si>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</si>
  <si>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</si>
  <si>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</si>
  <si>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</si>
  <si>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</si>
  <si>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</si>
  <si>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</si>
  <si>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</si>
  <si>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</si>
  <si>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</si>
  <si>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</si>
  <si>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</si>
  <si>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</si>
  <si>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</si>
  <si>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</si>
  <si>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</si>
  <si>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</si>
  <si>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</si>
  <si>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</si>
  <si>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</si>
  <si>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</si>
  <si>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</si>
  <si>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</si>
  <si>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</si>
  <si>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</si>
  <si>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</si>
  <si>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</si>
  <si>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</si>
  <si>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</si>
  <si>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</si>
  <si>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</si>
  <si>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</si>
  <si>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</si>
  <si>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</si>
  <si>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</si>
  <si>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</si>
  <si>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</si>
  <si>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</si>
  <si>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</si>
  <si>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</si>
  <si>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</si>
  <si>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</si>
  <si>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</si>
  <si>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</si>
  <si>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</si>
  <si>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</si>
  <si>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</si>
  <si>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</si>
  <si>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</si>
  <si>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</si>
  <si>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</si>
  <si>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</si>
  <si>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</si>
  <si>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</si>
  <si>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</si>
  <si>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</si>
  <si>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</si>
  <si>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</si>
  <si>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</si>
  <si>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</si>
  <si>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</si>
  <si>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</si>
  <si>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</si>
  <si>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</si>
  <si>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</si>
  <si>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</si>
  <si>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</si>
  <si>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</si>
  <si>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</si>
  <si>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</si>
  <si>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</si>
  <si>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</si>
  <si>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</si>
  <si>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</si>
  <si>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</si>
  <si>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</si>
  <si>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</si>
  <si>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</si>
  <si>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</si>
  <si>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</si>
  <si>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</si>
  <si>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</si>
  <si>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</si>
  <si>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</si>
  <si>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</si>
  <si>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</si>
  <si>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</si>
  <si>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</si>
  <si>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</si>
  <si>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</si>
  <si>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</si>
  <si>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</si>
  <si>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</si>
  <si>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</si>
  <si>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</si>
  <si>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</si>
  <si>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</si>
  <si>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</si>
  <si>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</si>
  <si>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</si>
  <si>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</si>
  <si>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</si>
  <si>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</si>
  <si>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</si>
  <si>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</si>
  <si>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</si>
  <si>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</si>
  <si>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</si>
  <si>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</si>
  <si>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</si>
  <si>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</si>
  <si>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</si>
  <si>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</si>
  <si>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</si>
  <si>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</si>
  <si>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</si>
  <si>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</si>
  <si>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</si>
  <si>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</si>
  <si>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</si>
  <si>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</si>
  <si>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</si>
  <si>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</si>
  <si>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</si>
  <si>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</si>
  <si>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</si>
  <si>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</si>
  <si>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</si>
  <si>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</si>
  <si>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</si>
  <si>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</si>
  <si>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</si>
  <si>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</si>
  <si>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</si>
  <si>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</si>
  <si>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</si>
  <si>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</si>
  <si>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</si>
  <si>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</si>
  <si>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</si>
  <si>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</si>
  <si>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</si>
  <si>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</si>
  <si>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</si>
  <si>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</si>
  <si>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</si>
  <si>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</si>
  <si>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</si>
  <si>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</si>
  <si>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</si>
  <si>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</si>
  <si>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</si>
  <si>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</si>
  <si>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</si>
  <si>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</si>
  <si>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</si>
  <si>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</si>
  <si>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</si>
  <si>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</si>
  <si>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</si>
  <si>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</si>
  <si>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</si>
  <si>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</si>
  <si>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</si>
  <si>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</si>
  <si>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</si>
  <si>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</si>
  <si>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</si>
  <si>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</si>
  <si>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</si>
  <si>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</si>
  <si>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</si>
  <si>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</si>
  <si>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</si>
  <si>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</si>
  <si>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</si>
  <si>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</si>
  <si>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</si>
  <si>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</si>
  <si>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</si>
  <si>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</si>
  <si>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</si>
  <si>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</si>
  <si>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</si>
  <si>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</si>
  <si>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</si>
  <si>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</si>
  <si>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</si>
  <si>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</si>
  <si>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</si>
  <si>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</si>
  <si>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</si>
  <si>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</si>
  <si>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</si>
  <si>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</si>
  <si>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</si>
  <si>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</si>
  <si>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</si>
  <si>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</si>
  <si>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</si>
  <si>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</si>
  <si>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</si>
  <si>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</si>
  <si>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</si>
  <si>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</si>
  <si>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</si>
  <si>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</si>
  <si>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</si>
  <si>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</si>
  <si>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</si>
  <si>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</si>
  <si>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</si>
  <si>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</si>
  <si>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</si>
  <si>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</si>
  <si>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</si>
  <si>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</si>
  <si>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</si>
  <si>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</si>
  <si>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</si>
  <si>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</si>
  <si>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</si>
  <si>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</si>
  <si>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</si>
  <si>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</si>
  <si>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</si>
  <si>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</si>
  <si>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</si>
  <si>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</si>
  <si>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</si>
  <si>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</si>
  <si>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</si>
  <si>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</si>
  <si>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</si>
  <si>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</si>
  <si>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</si>
  <si>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</si>
  <si>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</si>
  <si>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</si>
  <si>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</si>
  <si>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</si>
  <si>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</si>
  <si>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</si>
  <si>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</si>
  <si>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</si>
  <si>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</si>
  <si>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</si>
  <si>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</si>
  <si>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</si>
  <si>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</si>
  <si>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</si>
  <si>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</si>
  <si>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</si>
  <si>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</si>
  <si>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</si>
  <si>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</si>
  <si>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</si>
  <si>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</si>
  <si>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</si>
  <si>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</si>
  <si>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</si>
  <si>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</si>
  <si>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</si>
  <si>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</si>
  <si>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</si>
  <si>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</si>
  <si>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</si>
  <si>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</si>
  <si>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</si>
  <si>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</si>
  <si>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</si>
  <si>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</si>
  <si>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</si>
  <si>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</si>
  <si>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</si>
  <si>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</si>
  <si>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</si>
  <si>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</si>
  <si>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</si>
  <si>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</si>
  <si>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</si>
  <si>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</si>
  <si>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</si>
  <si>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</si>
  <si>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</si>
  <si>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</si>
  <si>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</si>
  <si>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</si>
  <si>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</si>
  <si>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</si>
  <si>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</si>
  <si>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</si>
  <si>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</si>
  <si>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</si>
  <si>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</si>
  <si>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</si>
  <si>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</si>
  <si>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</si>
  <si>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</si>
  <si>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</si>
  <si>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</si>
  <si>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</si>
  <si>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</si>
  <si>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</si>
  <si>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</si>
  <si>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</si>
  <si>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</si>
  <si>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</si>
  <si>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</si>
  <si>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</si>
  <si>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</si>
  <si>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</si>
  <si>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</si>
  <si>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</si>
  <si>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</si>
  <si>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</si>
  <si>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</si>
  <si>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</si>
  <si>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</si>
  <si>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</si>
  <si>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</si>
  <si>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</si>
  <si>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</si>
  <si>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</si>
  <si>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</si>
  <si>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</si>
  <si>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</si>
  <si>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</si>
  <si>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</si>
  <si>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</si>
  <si>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</si>
  <si>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</si>
  <si>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</si>
  <si>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</si>
  <si>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</si>
  <si>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</si>
  <si>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</si>
  <si>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</si>
  <si>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</si>
  <si>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</si>
  <si>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</si>
  <si>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</si>
  <si>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</si>
  <si>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</si>
  <si>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</si>
  <si>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</si>
  <si>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</si>
  <si>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</si>
  <si>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</si>
  <si>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</si>
  <si>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</si>
  <si>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</si>
  <si>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</si>
  <si>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</si>
  <si>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</si>
  <si>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</si>
  <si>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</si>
  <si>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</si>
  <si>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</si>
  <si>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</si>
  <si>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</si>
  <si>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</si>
  <si>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</si>
  <si>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</si>
  <si>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</si>
  <si>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</si>
  <si>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</si>
  <si>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</si>
  <si>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</si>
  <si>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</si>
  <si>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</si>
  <si>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</si>
  <si>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</si>
  <si>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</si>
  <si>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</si>
  <si>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</si>
  <si>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</si>
  <si>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</si>
  <si>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</si>
  <si>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</si>
  <si>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</si>
  <si>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</si>
  <si>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</si>
  <si>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</si>
  <si>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</si>
  <si>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</si>
  <si>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</si>
  <si>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</si>
  <si>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</si>
  <si>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</si>
  <si>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</si>
  <si>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</si>
  <si>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</si>
  <si>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</si>
  <si>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</si>
  <si>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</si>
  <si>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</si>
  <si>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</si>
  <si>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</si>
  <si>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</si>
  <si>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</si>
  <si>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</si>
  <si>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</si>
  <si>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</si>
  <si>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</si>
  <si>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</si>
  <si>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</si>
  <si>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</si>
  <si>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</si>
  <si>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</si>
  <si>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</si>
  <si>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</si>
  <si>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</si>
  <si>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</si>
  <si>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</si>
  <si>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</si>
  <si>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</si>
  <si>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</si>
  <si>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</si>
  <si>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</si>
  <si>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</si>
  <si>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</si>
  <si>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</si>
  <si>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</si>
  <si>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</si>
  <si>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</si>
  <si>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</si>
  <si>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</si>
  <si>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</si>
  <si>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</si>
  <si>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</si>
  <si>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</si>
  <si>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</si>
  <si>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</si>
  <si>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</si>
  <si>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</si>
  <si>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</si>
  <si>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</si>
  <si>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</si>
  <si>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</si>
  <si>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</si>
  <si>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</si>
  <si>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</si>
  <si>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</si>
  <si>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</si>
  <si>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</si>
  <si>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</si>
  <si>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</si>
  <si>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</si>
  <si>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</si>
  <si>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</si>
  <si>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</si>
  <si>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</si>
  <si>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</si>
  <si>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</si>
  <si>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</si>
  <si>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</si>
  <si>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</si>
  <si>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</si>
  <si>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</si>
  <si>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</si>
  <si>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</si>
  <si>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</si>
  <si>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</si>
  <si>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</si>
  <si>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</si>
  <si>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</si>
  <si>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</si>
  <si>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</si>
  <si>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</si>
  <si>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</si>
  <si>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</si>
  <si>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</si>
  <si>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</si>
  <si>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</si>
  <si>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</si>
  <si>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</si>
  <si>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</si>
  <si>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</si>
  <si>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</si>
  <si>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</si>
  <si>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</si>
  <si>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</si>
  <si>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</si>
  <si>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</si>
  <si>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</si>
  <si>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</si>
  <si>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</si>
  <si>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</si>
  <si>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</si>
  <si>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</si>
  <si>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</si>
  <si>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</si>
  <si>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</si>
  <si>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</si>
  <si>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</si>
  <si>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</si>
  <si>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</si>
  <si>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</si>
  <si>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</si>
  <si>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</si>
  <si>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</si>
  <si>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</si>
  <si>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</si>
  <si>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</si>
  <si>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</si>
  <si>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</si>
  <si>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</si>
  <si>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</si>
  <si>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</si>
  <si>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</si>
  <si>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</si>
  <si>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</si>
  <si>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</si>
  <si>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</si>
  <si>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</si>
  <si>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</si>
  <si>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</si>
  <si>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</si>
  <si>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</si>
  <si>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</si>
  <si>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</si>
  <si>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</si>
  <si>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</si>
  <si>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</si>
  <si>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</si>
  <si>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</si>
  <si>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</si>
  <si>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</si>
  <si>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</si>
  <si>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</si>
  <si>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</si>
  <si>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</si>
  <si>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</si>
  <si>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</si>
  <si>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</si>
  <si>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</si>
  <si>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</si>
  <si>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</si>
  <si>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</si>
  <si>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</si>
  <si>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</si>
  <si>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</si>
  <si>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</si>
  <si>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</si>
  <si>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</si>
  <si>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</si>
  <si>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</si>
  <si>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</si>
  <si>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</si>
  <si>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</si>
  <si>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</si>
  <si>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</si>
  <si>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</si>
  <si>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</si>
  <si>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</si>
  <si>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</si>
  <si>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</si>
  <si>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</si>
  <si>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</si>
  <si>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</si>
  <si>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</si>
  <si>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</si>
  <si>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</si>
  <si>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</si>
  <si>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</si>
  <si>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</si>
  <si>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НЕКОНСОЛИЗИРАН ОТЧЕТ</t>
  </si>
  <si>
    <t>31.12.2009 ГОДИНА</t>
  </si>
  <si>
    <t>Съставител:ЕФИМИЯ ГЕОРГИЕВА КАДЖАБОВА</t>
  </si>
  <si>
    <t>Ръководител:СОФИЯ ЦВЕТАНОВА ЦАНКОВА</t>
  </si>
  <si>
    <t>1.ЛИФСТРОЙ ООД СОФИЯ</t>
  </si>
  <si>
    <t>2.АГРОПРОМИНЖИНЕРИНГ АД СОФИЯ</t>
  </si>
  <si>
    <t>1.ЗПАД БЪЛГАРИЯ СОФИЯ</t>
  </si>
  <si>
    <t>22.02.2010 година</t>
  </si>
  <si>
    <t xml:space="preserve">Дата на съставяне:22.02.2010                                       </t>
  </si>
  <si>
    <t xml:space="preserve">Дата  на съставяне: 22.02.2010                                                                                                                             </t>
  </si>
  <si>
    <t xml:space="preserve">Дата на съставяне22.02.2010                </t>
  </si>
  <si>
    <t>Дата на съставяне:22.02.2010</t>
  </si>
  <si>
    <t>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</si>
</sst>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3">
      <selection activeCell="A99" sqref="A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830166943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361</v>
      </c>
      <c r="D11" s="205">
        <v>361</v>
      </c>
      <c r="E11" s="293" t="s">
        <v>22</v>
      </c>
      <c r="F11" s="298" t="s">
        <v>23</v>
      </c>
      <c r="G11" s="206">
        <v>1076</v>
      </c>
      <c r="H11" s="206">
        <v>1076</v>
      </c>
    </row>
    <row r="12" spans="1:8" ht="15">
      <c r="A12" s="291" t="s">
        <v>24</v>
      </c>
      <c r="B12" s="297" t="s">
        <v>25</v>
      </c>
      <c r="C12" s="205">
        <v>12785</v>
      </c>
      <c r="D12" s="205">
        <v>13050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4922</v>
      </c>
      <c r="D13" s="205">
        <v>5097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18830</v>
      </c>
      <c r="D14" s="205">
        <v>19858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1444</v>
      </c>
      <c r="D15" s="205">
        <v>1729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955</v>
      </c>
      <c r="D16" s="205">
        <v>1165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3001</v>
      </c>
      <c r="D17" s="205">
        <v>5384</v>
      </c>
      <c r="E17" s="299" t="s">
        <v>46</v>
      </c>
      <c r="F17" s="301" t="s">
        <v>47</v>
      </c>
      <c r="G17" s="208">
        <f>G11+G14+G15+G16</f>
        <v>1076</v>
      </c>
      <c r="H17" s="208">
        <f>H11+H14+H15+H16</f>
        <v>1076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497</v>
      </c>
      <c r="D18" s="205">
        <v>7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42795</v>
      </c>
      <c r="D19" s="209">
        <f>SUM(D11:D18)</f>
        <v>46651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372</v>
      </c>
      <c r="H20" s="212">
        <v>412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20057</v>
      </c>
      <c r="H21" s="210">
        <f>SUM(H22:H24)</f>
        <v>20057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960</v>
      </c>
      <c r="H22" s="206">
        <v>960</v>
      </c>
    </row>
    <row r="23" spans="1:13" ht="15">
      <c r="A23" s="291" t="s">
        <v>66</v>
      </c>
      <c r="B23" s="297" t="s">
        <v>67</v>
      </c>
      <c r="C23" s="205">
        <v>399</v>
      </c>
      <c r="D23" s="205">
        <v>425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26</v>
      </c>
      <c r="D24" s="205">
        <v>25</v>
      </c>
      <c r="E24" s="293" t="s">
        <v>72</v>
      </c>
      <c r="F24" s="298" t="s">
        <v>73</v>
      </c>
      <c r="G24" s="206">
        <v>19097</v>
      </c>
      <c r="H24" s="206">
        <v>19097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20429</v>
      </c>
      <c r="H25" s="208">
        <f>H19+H20+H21</f>
        <v>20469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3994</v>
      </c>
      <c r="D26" s="205">
        <v>1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4419</v>
      </c>
      <c r="D27" s="209">
        <f>SUM(D23:D26)</f>
        <v>451</v>
      </c>
      <c r="E27" s="309" t="s">
        <v>83</v>
      </c>
      <c r="F27" s="298" t="s">
        <v>84</v>
      </c>
      <c r="G27" s="208">
        <f>SUM(G28:G30)</f>
        <v>-502</v>
      </c>
      <c r="H27" s="208">
        <f>SUM(H28:H30)</f>
        <v>-213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48</v>
      </c>
      <c r="H28" s="206">
        <v>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-550</v>
      </c>
      <c r="H29" s="391">
        <v>-220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-3241</v>
      </c>
      <c r="H32" s="391">
        <v>-329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-3743</v>
      </c>
      <c r="H33" s="208">
        <f>H27+H31+H32</f>
        <v>-542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283</v>
      </c>
      <c r="D34" s="209">
        <f>SUM(D35:D38)</f>
        <v>283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17762</v>
      </c>
      <c r="H36" s="208">
        <f>H25+H17+H33</f>
        <v>21003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253</v>
      </c>
      <c r="D37" s="205">
        <v>253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30</v>
      </c>
      <c r="D38" s="205">
        <v>30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3712</v>
      </c>
      <c r="H44" s="206">
        <v>12554</v>
      </c>
    </row>
    <row r="45" spans="1:15" ht="15">
      <c r="A45" s="291" t="s">
        <v>136</v>
      </c>
      <c r="B45" s="305" t="s">
        <v>137</v>
      </c>
      <c r="C45" s="209">
        <f>C34+C39+C44</f>
        <v>283</v>
      </c>
      <c r="D45" s="209">
        <f>D34+D39+D44</f>
        <v>283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853</v>
      </c>
      <c r="H48" s="206">
        <v>917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4565</v>
      </c>
      <c r="H49" s="208">
        <f>SUM(H43:H48)</f>
        <v>13471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>
        <v>107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96</v>
      </c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47593</v>
      </c>
      <c r="D55" s="209">
        <f>D19+D20+D21+D27+D32+D45+D51+D53+D54</f>
        <v>47385</v>
      </c>
      <c r="E55" s="293" t="s">
        <v>172</v>
      </c>
      <c r="F55" s="317" t="s">
        <v>173</v>
      </c>
      <c r="G55" s="208">
        <f>G49+G51+G52+G53+G54</f>
        <v>4565</v>
      </c>
      <c r="H55" s="208">
        <f>H49+H51+H52+H53+H54</f>
        <v>13578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73</v>
      </c>
      <c r="D58" s="205">
        <v>100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1980</v>
      </c>
      <c r="H59" s="206">
        <v>2010</v>
      </c>
      <c r="M59" s="211"/>
    </row>
    <row r="60" spans="1:8" ht="15">
      <c r="A60" s="291" t="s">
        <v>183</v>
      </c>
      <c r="B60" s="297" t="s">
        <v>184</v>
      </c>
      <c r="C60" s="205">
        <v>134</v>
      </c>
      <c r="D60" s="205">
        <v>55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42883</v>
      </c>
      <c r="H61" s="208">
        <f>SUM(H62:H68)</f>
        <v>6536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37938</v>
      </c>
      <c r="H62" s="206">
        <v>49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207</v>
      </c>
      <c r="D64" s="209">
        <f>SUM(D58:D63)</f>
        <v>155</v>
      </c>
      <c r="E64" s="293" t="s">
        <v>200</v>
      </c>
      <c r="F64" s="298" t="s">
        <v>201</v>
      </c>
      <c r="G64" s="206">
        <v>4530</v>
      </c>
      <c r="H64" s="206">
        <v>5829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193</v>
      </c>
      <c r="H65" s="206">
        <v>446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159</v>
      </c>
      <c r="H66" s="206">
        <v>148</v>
      </c>
    </row>
    <row r="67" spans="1:8" ht="15">
      <c r="A67" s="291" t="s">
        <v>207</v>
      </c>
      <c r="B67" s="297" t="s">
        <v>208</v>
      </c>
      <c r="C67" s="205">
        <v>2306</v>
      </c>
      <c r="D67" s="205"/>
      <c r="E67" s="293" t="s">
        <v>209</v>
      </c>
      <c r="F67" s="298" t="s">
        <v>210</v>
      </c>
      <c r="G67" s="206">
        <v>49</v>
      </c>
      <c r="H67" s="206">
        <v>50</v>
      </c>
    </row>
    <row r="68" spans="1:8" ht="15">
      <c r="A68" s="291" t="s">
        <v>211</v>
      </c>
      <c r="B68" s="297" t="s">
        <v>212</v>
      </c>
      <c r="C68" s="205">
        <v>4984</v>
      </c>
      <c r="D68" s="205">
        <v>3581</v>
      </c>
      <c r="E68" s="293" t="s">
        <v>213</v>
      </c>
      <c r="F68" s="298" t="s">
        <v>214</v>
      </c>
      <c r="G68" s="206">
        <v>14</v>
      </c>
      <c r="H68" s="206">
        <v>14</v>
      </c>
    </row>
    <row r="69" spans="1:8" ht="15">
      <c r="A69" s="291" t="s">
        <v>215</v>
      </c>
      <c r="B69" s="297" t="s">
        <v>216</v>
      </c>
      <c r="C69" s="205">
        <v>282</v>
      </c>
      <c r="D69" s="205">
        <v>262</v>
      </c>
      <c r="E69" s="307" t="s">
        <v>78</v>
      </c>
      <c r="F69" s="298" t="s">
        <v>217</v>
      </c>
      <c r="G69" s="206">
        <v>6437</v>
      </c>
      <c r="H69" s="206">
        <v>29158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9</v>
      </c>
      <c r="D71" s="205">
        <v>25</v>
      </c>
      <c r="E71" s="309" t="s">
        <v>46</v>
      </c>
      <c r="F71" s="329" t="s">
        <v>224</v>
      </c>
      <c r="G71" s="215">
        <f>G59+G60+G61+G69+G70</f>
        <v>51300</v>
      </c>
      <c r="H71" s="215">
        <f>H59+H60+H61+H69+H70</f>
        <v>37704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425</v>
      </c>
      <c r="D72" s="205">
        <v>478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17644</v>
      </c>
      <c r="D74" s="205">
        <v>19975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25650</v>
      </c>
      <c r="D75" s="209">
        <f>SUM(D67:D74)</f>
        <v>24321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51300</v>
      </c>
      <c r="H79" s="216">
        <f>H71+H74+H75+H76</f>
        <v>37704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95</v>
      </c>
      <c r="D87" s="205">
        <v>181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82</v>
      </c>
      <c r="D88" s="205">
        <v>243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177</v>
      </c>
      <c r="D91" s="209">
        <f>SUM(D87:D90)</f>
        <v>424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26034</v>
      </c>
      <c r="D93" s="209">
        <f>D64+D75+D84+D91+D92</f>
        <v>24900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73627</v>
      </c>
      <c r="D94" s="218">
        <f>D93+D55</f>
        <v>72285</v>
      </c>
      <c r="E94" s="558" t="s">
        <v>270</v>
      </c>
      <c r="F94" s="345" t="s">
        <v>271</v>
      </c>
      <c r="G94" s="219">
        <f>G36+G39+G55+G79</f>
        <v>73627</v>
      </c>
      <c r="H94" s="219">
        <f>H36+H39+H55+H79</f>
        <v>72285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601" t="s">
        <v>864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865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4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"ПАМПОРОВО" АД ПАМПОРОВО</v>
      </c>
      <c r="F2" s="598" t="s">
        <v>2</v>
      </c>
      <c r="G2" s="598"/>
      <c r="H2" s="353">
        <f>'справка №1-БАЛАНС'!H3</f>
        <v>830166943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НЕКОНСОЛИЗИРАН ОТЧЕТ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31.12.2009 ГОДИНА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1118</v>
      </c>
      <c r="D9" s="79">
        <v>1366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1549</v>
      </c>
      <c r="D10" s="79">
        <v>1309</v>
      </c>
      <c r="E10" s="363" t="s">
        <v>287</v>
      </c>
      <c r="F10" s="365" t="s">
        <v>288</v>
      </c>
      <c r="G10" s="87">
        <v>395</v>
      </c>
      <c r="H10" s="87">
        <v>659</v>
      </c>
    </row>
    <row r="11" spans="1:8" ht="12">
      <c r="A11" s="363" t="s">
        <v>289</v>
      </c>
      <c r="B11" s="364" t="s">
        <v>290</v>
      </c>
      <c r="C11" s="79">
        <v>2357</v>
      </c>
      <c r="D11" s="79">
        <v>1817</v>
      </c>
      <c r="E11" s="366" t="s">
        <v>291</v>
      </c>
      <c r="F11" s="365" t="s">
        <v>292</v>
      </c>
      <c r="G11" s="87">
        <v>4941</v>
      </c>
      <c r="H11" s="87">
        <v>6316</v>
      </c>
    </row>
    <row r="12" spans="1:8" ht="12">
      <c r="A12" s="363" t="s">
        <v>293</v>
      </c>
      <c r="B12" s="364" t="s">
        <v>294</v>
      </c>
      <c r="C12" s="79">
        <v>1097</v>
      </c>
      <c r="D12" s="79">
        <v>1399</v>
      </c>
      <c r="E12" s="366" t="s">
        <v>78</v>
      </c>
      <c r="F12" s="365" t="s">
        <v>295</v>
      </c>
      <c r="G12" s="87">
        <v>454</v>
      </c>
      <c r="H12" s="87">
        <v>835</v>
      </c>
    </row>
    <row r="13" spans="1:18" ht="12">
      <c r="A13" s="363" t="s">
        <v>296</v>
      </c>
      <c r="B13" s="364" t="s">
        <v>297</v>
      </c>
      <c r="C13" s="79">
        <v>205</v>
      </c>
      <c r="D13" s="79">
        <v>272</v>
      </c>
      <c r="E13" s="367" t="s">
        <v>51</v>
      </c>
      <c r="F13" s="368" t="s">
        <v>298</v>
      </c>
      <c r="G13" s="88">
        <f>SUM(G9:G12)</f>
        <v>5790</v>
      </c>
      <c r="H13" s="88">
        <f>SUM(H9:H12)</f>
        <v>7810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206</v>
      </c>
      <c r="D14" s="79">
        <v>317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103</v>
      </c>
      <c r="D16" s="80">
        <v>251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6635</v>
      </c>
      <c r="D19" s="82">
        <f>SUM(D9:D15)+D16</f>
        <v>6731</v>
      </c>
      <c r="E19" s="373" t="s">
        <v>315</v>
      </c>
      <c r="F19" s="369" t="s">
        <v>316</v>
      </c>
      <c r="G19" s="87">
        <v>1634</v>
      </c>
      <c r="H19" s="87">
        <v>1572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>
        <v>36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3858</v>
      </c>
      <c r="D22" s="79">
        <v>2983</v>
      </c>
      <c r="E22" s="373" t="s">
        <v>324</v>
      </c>
      <c r="F22" s="369" t="s">
        <v>325</v>
      </c>
      <c r="G22" s="87">
        <v>1990</v>
      </c>
      <c r="H22" s="87">
        <v>2889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2258</v>
      </c>
      <c r="D24" s="79">
        <v>2790</v>
      </c>
      <c r="E24" s="367" t="s">
        <v>103</v>
      </c>
      <c r="F24" s="370" t="s">
        <v>332</v>
      </c>
      <c r="G24" s="88">
        <f>SUM(G19:G23)</f>
        <v>3624</v>
      </c>
      <c r="H24" s="88">
        <f>SUM(H19:H23)</f>
        <v>4497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107</v>
      </c>
      <c r="D25" s="79">
        <v>131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6223</v>
      </c>
      <c r="D26" s="82">
        <f>SUM(D22:D25)</f>
        <v>5904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12858</v>
      </c>
      <c r="D28" s="83">
        <f>D26+D19</f>
        <v>12635</v>
      </c>
      <c r="E28" s="174" t="s">
        <v>337</v>
      </c>
      <c r="F28" s="370" t="s">
        <v>338</v>
      </c>
      <c r="G28" s="88">
        <f>G13+G15+G24</f>
        <v>9414</v>
      </c>
      <c r="H28" s="88">
        <f>H13+H15+H24</f>
        <v>12307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3444</v>
      </c>
      <c r="H30" s="90">
        <f>IF((D28-H28)&gt;0,D28-H28,0)</f>
        <v>328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12858</v>
      </c>
      <c r="D33" s="82">
        <f>D28-D31+D32</f>
        <v>12635</v>
      </c>
      <c r="E33" s="174" t="s">
        <v>351</v>
      </c>
      <c r="F33" s="370" t="s">
        <v>352</v>
      </c>
      <c r="G33" s="90">
        <f>G32-G31+G28</f>
        <v>9414</v>
      </c>
      <c r="H33" s="90">
        <f>H32-H31+H28</f>
        <v>12307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3444</v>
      </c>
      <c r="H34" s="88">
        <f>IF((D33-H33)&gt;0,D33-H33,0)</f>
        <v>328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-203</v>
      </c>
      <c r="D35" s="82">
        <f>D36+D37+D38</f>
        <v>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-203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>
        <v>1</v>
      </c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3241</v>
      </c>
      <c r="H39" s="91">
        <f>IF(H34&gt;0,IF(D35+H34&lt;0,0,D35+H34),IF(D34-D35&lt;0,D35-D34,0))</f>
        <v>329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3241</v>
      </c>
      <c r="H41" s="85">
        <f>IF(D39=0,IF(H39-H40&gt;0,H39-H40+D40,0),IF(D39-D40&lt;0,D40-D39+H40,0))</f>
        <v>329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12655</v>
      </c>
      <c r="D42" s="86">
        <f>D33+D35+D39</f>
        <v>12636</v>
      </c>
      <c r="E42" s="177" t="s">
        <v>378</v>
      </c>
      <c r="F42" s="178" t="s">
        <v>379</v>
      </c>
      <c r="G42" s="90">
        <f>G39+G33</f>
        <v>12655</v>
      </c>
      <c r="H42" s="90">
        <f>H39+H33</f>
        <v>12636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21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"ПАМПОРОВО" АД ПАМПОРОВО</v>
      </c>
      <c r="C4" s="397" t="s">
        <v>2</v>
      </c>
      <c r="D4" s="353">
        <f>'справка №1-БАЛАНС'!H3</f>
        <v>830166943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НЕКОНСОЛИЗИРАН ОТЧЕТ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31.12.2009 ГОДИНА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7087</v>
      </c>
      <c r="D10" s="92">
        <v>10248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-9227</v>
      </c>
      <c r="D11" s="92">
        <v>-8211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-1497</v>
      </c>
      <c r="D13" s="92">
        <v>-1711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308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86</v>
      </c>
      <c r="D15" s="92">
        <v>66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4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-107</v>
      </c>
      <c r="D17" s="92">
        <v>-68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-2</v>
      </c>
      <c r="D18" s="92">
        <v>-78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-359</v>
      </c>
      <c r="D19" s="92">
        <v>416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-3707</v>
      </c>
      <c r="D20" s="93">
        <f>SUM(D10:D19)</f>
        <v>663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</v>
      </c>
      <c r="D22" s="92">
        <v>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-2376</v>
      </c>
      <c r="D31" s="92">
        <v>-8278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-2378</v>
      </c>
      <c r="D32" s="93">
        <f>SUM(D22:D31)</f>
        <v>-8275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16021</v>
      </c>
      <c r="D36" s="92">
        <v>11693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-8882</v>
      </c>
      <c r="D37" s="92">
        <v>-6643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-442</v>
      </c>
      <c r="D38" s="92">
        <v>-93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-859</v>
      </c>
      <c r="D39" s="92">
        <v>-1046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>
        <v>36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5838</v>
      </c>
      <c r="D42" s="93">
        <f>SUM(D34:D41)</f>
        <v>3947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-247</v>
      </c>
      <c r="D43" s="93">
        <f>D42+D32+D20</f>
        <v>-3665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424</v>
      </c>
      <c r="D44" s="184">
        <v>4089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177</v>
      </c>
      <c r="D45" s="93">
        <f>D44+D43</f>
        <v>424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177</v>
      </c>
      <c r="D46" s="94">
        <v>424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9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"ПАМПОРОВО" АД ПАМПОРОВО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НЕКОНСОЛИЗИРАН ОТЧЕТ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31.12.2009 ГОДИНА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412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7</v>
      </c>
      <c r="J11" s="96">
        <f>'справка №1-БАЛАНС'!H29+'справка №1-БАЛАНС'!H32</f>
        <v>-549</v>
      </c>
      <c r="K11" s="98"/>
      <c r="L11" s="424">
        <f>SUM(C11:K11)</f>
        <v>21003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412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7</v>
      </c>
      <c r="J15" s="99">
        <f t="shared" si="2"/>
        <v>-549</v>
      </c>
      <c r="K15" s="99">
        <f t="shared" si="2"/>
        <v>0</v>
      </c>
      <c r="L15" s="424">
        <f t="shared" si="1"/>
        <v>21003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-3241</v>
      </c>
      <c r="K16" s="98"/>
      <c r="L16" s="424">
        <f t="shared" si="1"/>
        <v>-3241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-40</v>
      </c>
      <c r="F28" s="98"/>
      <c r="G28" s="98"/>
      <c r="H28" s="98"/>
      <c r="I28" s="98">
        <v>41</v>
      </c>
      <c r="J28" s="98">
        <v>-1</v>
      </c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372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48</v>
      </c>
      <c r="J29" s="97">
        <f t="shared" si="6"/>
        <v>-3791</v>
      </c>
      <c r="K29" s="97">
        <f t="shared" si="6"/>
        <v>0</v>
      </c>
      <c r="L29" s="424">
        <f t="shared" si="1"/>
        <v>17762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372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48</v>
      </c>
      <c r="J32" s="97">
        <f t="shared" si="7"/>
        <v>-3791</v>
      </c>
      <c r="K32" s="97">
        <f t="shared" si="7"/>
        <v>0</v>
      </c>
      <c r="L32" s="424">
        <f t="shared" si="1"/>
        <v>17762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871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"ПАМПОРОВО" АД ПАМПОРОВО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830166943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31.12.2009 ГОДИНА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361</v>
      </c>
      <c r="E9" s="243"/>
      <c r="F9" s="243"/>
      <c r="G9" s="113">
        <f>D9+E9-F9</f>
        <v>361</v>
      </c>
      <c r="H9" s="103"/>
      <c r="I9" s="103"/>
      <c r="J9" s="113">
        <f>G9+H9-I9</f>
        <v>361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14158</v>
      </c>
      <c r="E10" s="243">
        <v>21</v>
      </c>
      <c r="F10" s="243">
        <v>3</v>
      </c>
      <c r="G10" s="113">
        <f aca="true" t="shared" si="2" ref="G10:G39">D10+E10-F10</f>
        <v>14176</v>
      </c>
      <c r="H10" s="103"/>
      <c r="I10" s="103"/>
      <c r="J10" s="113">
        <f aca="true" t="shared" si="3" ref="J10:J39">G10+H10-I10</f>
        <v>14176</v>
      </c>
      <c r="K10" s="103">
        <v>1108</v>
      </c>
      <c r="L10" s="103">
        <v>283</v>
      </c>
      <c r="M10" s="103"/>
      <c r="N10" s="113">
        <f aca="true" t="shared" si="4" ref="N10:N39">K10+L10-M10</f>
        <v>1391</v>
      </c>
      <c r="O10" s="103"/>
      <c r="P10" s="103"/>
      <c r="Q10" s="113">
        <f t="shared" si="0"/>
        <v>1391</v>
      </c>
      <c r="R10" s="113">
        <f t="shared" si="1"/>
        <v>12785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6005</v>
      </c>
      <c r="E11" s="243">
        <v>85</v>
      </c>
      <c r="F11" s="243"/>
      <c r="G11" s="113">
        <f t="shared" si="2"/>
        <v>6090</v>
      </c>
      <c r="H11" s="103"/>
      <c r="I11" s="103"/>
      <c r="J11" s="113">
        <f t="shared" si="3"/>
        <v>6090</v>
      </c>
      <c r="K11" s="103">
        <v>908</v>
      </c>
      <c r="L11" s="103">
        <v>260</v>
      </c>
      <c r="M11" s="103"/>
      <c r="N11" s="113">
        <f t="shared" si="4"/>
        <v>1168</v>
      </c>
      <c r="O11" s="103"/>
      <c r="P11" s="103"/>
      <c r="Q11" s="113">
        <f t="shared" si="0"/>
        <v>1168</v>
      </c>
      <c r="R11" s="113">
        <f t="shared" si="1"/>
        <v>4922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24629</v>
      </c>
      <c r="E12" s="243">
        <v>168</v>
      </c>
      <c r="F12" s="243">
        <v>587</v>
      </c>
      <c r="G12" s="113">
        <f t="shared" si="2"/>
        <v>24210</v>
      </c>
      <c r="H12" s="103"/>
      <c r="I12" s="103"/>
      <c r="J12" s="113">
        <f t="shared" si="3"/>
        <v>24210</v>
      </c>
      <c r="K12" s="103">
        <v>4771</v>
      </c>
      <c r="L12" s="103">
        <v>1196</v>
      </c>
      <c r="M12" s="103">
        <v>587</v>
      </c>
      <c r="N12" s="113">
        <f t="shared" si="4"/>
        <v>5380</v>
      </c>
      <c r="O12" s="103"/>
      <c r="P12" s="103"/>
      <c r="Q12" s="113">
        <f t="shared" si="0"/>
        <v>5380</v>
      </c>
      <c r="R12" s="113">
        <f t="shared" si="1"/>
        <v>18830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4019</v>
      </c>
      <c r="E13" s="243">
        <v>0</v>
      </c>
      <c r="F13" s="243">
        <v>167</v>
      </c>
      <c r="G13" s="113">
        <f t="shared" si="2"/>
        <v>3852</v>
      </c>
      <c r="H13" s="103"/>
      <c r="I13" s="103"/>
      <c r="J13" s="113">
        <f t="shared" si="3"/>
        <v>3852</v>
      </c>
      <c r="K13" s="103">
        <v>2290</v>
      </c>
      <c r="L13" s="103">
        <v>285</v>
      </c>
      <c r="M13" s="103">
        <v>167</v>
      </c>
      <c r="N13" s="113">
        <f t="shared" si="4"/>
        <v>2408</v>
      </c>
      <c r="O13" s="103"/>
      <c r="P13" s="103"/>
      <c r="Q13" s="113">
        <f t="shared" si="0"/>
        <v>2408</v>
      </c>
      <c r="R13" s="113">
        <f t="shared" si="1"/>
        <v>1444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2034</v>
      </c>
      <c r="E14" s="243">
        <v>85</v>
      </c>
      <c r="F14" s="243">
        <v>39</v>
      </c>
      <c r="G14" s="113">
        <f t="shared" si="2"/>
        <v>2080</v>
      </c>
      <c r="H14" s="103"/>
      <c r="I14" s="103"/>
      <c r="J14" s="113">
        <f t="shared" si="3"/>
        <v>2080</v>
      </c>
      <c r="K14" s="103">
        <v>869</v>
      </c>
      <c r="L14" s="103">
        <v>289</v>
      </c>
      <c r="M14" s="103">
        <v>33</v>
      </c>
      <c r="N14" s="113">
        <f t="shared" si="4"/>
        <v>1125</v>
      </c>
      <c r="O14" s="103"/>
      <c r="P14" s="103"/>
      <c r="Q14" s="113">
        <f t="shared" si="0"/>
        <v>1125</v>
      </c>
      <c r="R14" s="113">
        <f t="shared" si="1"/>
        <v>955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5384</v>
      </c>
      <c r="E15" s="565">
        <v>3166</v>
      </c>
      <c r="F15" s="565">
        <v>5549</v>
      </c>
      <c r="G15" s="113">
        <f t="shared" si="2"/>
        <v>3001</v>
      </c>
      <c r="H15" s="566"/>
      <c r="I15" s="566"/>
      <c r="J15" s="113">
        <f t="shared" si="3"/>
        <v>3001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3001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7</v>
      </c>
      <c r="E16" s="243">
        <v>496</v>
      </c>
      <c r="F16" s="243"/>
      <c r="G16" s="113">
        <f t="shared" si="2"/>
        <v>503</v>
      </c>
      <c r="H16" s="103"/>
      <c r="I16" s="103"/>
      <c r="J16" s="113">
        <f t="shared" si="3"/>
        <v>503</v>
      </c>
      <c r="K16" s="103"/>
      <c r="L16" s="103">
        <v>6</v>
      </c>
      <c r="M16" s="103"/>
      <c r="N16" s="113">
        <f t="shared" si="4"/>
        <v>6</v>
      </c>
      <c r="O16" s="103"/>
      <c r="P16" s="103"/>
      <c r="Q16" s="113">
        <f aca="true" t="shared" si="5" ref="Q16:Q25">N16+O16-P16</f>
        <v>6</v>
      </c>
      <c r="R16" s="113">
        <f aca="true" t="shared" si="6" ref="R16:R25">J16-Q16</f>
        <v>497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56597</v>
      </c>
      <c r="E17" s="248">
        <f>SUM(E9:E16)</f>
        <v>4021</v>
      </c>
      <c r="F17" s="248">
        <f>SUM(F9:F16)</f>
        <v>6345</v>
      </c>
      <c r="G17" s="113">
        <f t="shared" si="2"/>
        <v>54273</v>
      </c>
      <c r="H17" s="114">
        <f>SUM(H9:H16)</f>
        <v>0</v>
      </c>
      <c r="I17" s="114">
        <f>SUM(I9:I16)</f>
        <v>0</v>
      </c>
      <c r="J17" s="113">
        <f t="shared" si="3"/>
        <v>54273</v>
      </c>
      <c r="K17" s="114">
        <f>SUM(K9:K16)</f>
        <v>9946</v>
      </c>
      <c r="L17" s="114">
        <f>SUM(L9:L16)</f>
        <v>2319</v>
      </c>
      <c r="M17" s="114">
        <f>SUM(M9:M16)</f>
        <v>787</v>
      </c>
      <c r="N17" s="113">
        <f t="shared" si="4"/>
        <v>11478</v>
      </c>
      <c r="O17" s="114">
        <f>SUM(O9:O16)</f>
        <v>0</v>
      </c>
      <c r="P17" s="114">
        <f>SUM(P9:P16)</f>
        <v>0</v>
      </c>
      <c r="Q17" s="113">
        <f t="shared" si="5"/>
        <v>11478</v>
      </c>
      <c r="R17" s="113">
        <f t="shared" si="6"/>
        <v>42795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572</v>
      </c>
      <c r="E21" s="243">
        <v>6</v>
      </c>
      <c r="F21" s="243"/>
      <c r="G21" s="113">
        <f t="shared" si="2"/>
        <v>578</v>
      </c>
      <c r="H21" s="103"/>
      <c r="I21" s="103"/>
      <c r="J21" s="113">
        <f t="shared" si="3"/>
        <v>578</v>
      </c>
      <c r="K21" s="103">
        <v>147</v>
      </c>
      <c r="L21" s="103">
        <v>32</v>
      </c>
      <c r="M21" s="103"/>
      <c r="N21" s="113">
        <f t="shared" si="4"/>
        <v>179</v>
      </c>
      <c r="O21" s="103"/>
      <c r="P21" s="103"/>
      <c r="Q21" s="113">
        <f t="shared" si="5"/>
        <v>179</v>
      </c>
      <c r="R21" s="113">
        <f t="shared" si="6"/>
        <v>399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45</v>
      </c>
      <c r="E22" s="243">
        <v>7</v>
      </c>
      <c r="F22" s="243"/>
      <c r="G22" s="113">
        <f t="shared" si="2"/>
        <v>52</v>
      </c>
      <c r="H22" s="103"/>
      <c r="I22" s="103"/>
      <c r="J22" s="113">
        <f t="shared" si="3"/>
        <v>52</v>
      </c>
      <c r="K22" s="103">
        <v>20</v>
      </c>
      <c r="L22" s="103">
        <v>6</v>
      </c>
      <c r="M22" s="103"/>
      <c r="N22" s="113">
        <f t="shared" si="4"/>
        <v>26</v>
      </c>
      <c r="O22" s="103"/>
      <c r="P22" s="103"/>
      <c r="Q22" s="113">
        <f t="shared" si="5"/>
        <v>26</v>
      </c>
      <c r="R22" s="113">
        <f t="shared" si="6"/>
        <v>26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>
        <v>25</v>
      </c>
      <c r="E23" s="243"/>
      <c r="F23" s="243"/>
      <c r="G23" s="113">
        <f t="shared" si="2"/>
        <v>25</v>
      </c>
      <c r="H23" s="103"/>
      <c r="I23" s="103"/>
      <c r="J23" s="113">
        <f t="shared" si="3"/>
        <v>25</v>
      </c>
      <c r="K23" s="103">
        <v>25</v>
      </c>
      <c r="L23" s="103"/>
      <c r="M23" s="103"/>
      <c r="N23" s="113">
        <f t="shared" si="4"/>
        <v>25</v>
      </c>
      <c r="O23" s="103"/>
      <c r="P23" s="103"/>
      <c r="Q23" s="113">
        <f t="shared" si="5"/>
        <v>25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4</v>
      </c>
      <c r="E24" s="243">
        <v>3993</v>
      </c>
      <c r="F24" s="243"/>
      <c r="G24" s="113">
        <f t="shared" si="2"/>
        <v>3997</v>
      </c>
      <c r="H24" s="103"/>
      <c r="I24" s="103"/>
      <c r="J24" s="113">
        <f t="shared" si="3"/>
        <v>3997</v>
      </c>
      <c r="K24" s="103">
        <v>3</v>
      </c>
      <c r="L24" s="103"/>
      <c r="M24" s="103"/>
      <c r="N24" s="113">
        <f t="shared" si="4"/>
        <v>3</v>
      </c>
      <c r="O24" s="103"/>
      <c r="P24" s="103"/>
      <c r="Q24" s="113">
        <f t="shared" si="5"/>
        <v>3</v>
      </c>
      <c r="R24" s="113">
        <f t="shared" si="6"/>
        <v>3994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646</v>
      </c>
      <c r="E25" s="244">
        <f aca="true" t="shared" si="7" ref="E25:P25">SUM(E21:E24)</f>
        <v>4006</v>
      </c>
      <c r="F25" s="244">
        <f t="shared" si="7"/>
        <v>0</v>
      </c>
      <c r="G25" s="105">
        <f t="shared" si="2"/>
        <v>4652</v>
      </c>
      <c r="H25" s="104">
        <f t="shared" si="7"/>
        <v>0</v>
      </c>
      <c r="I25" s="104">
        <f t="shared" si="7"/>
        <v>0</v>
      </c>
      <c r="J25" s="105">
        <f t="shared" si="3"/>
        <v>4652</v>
      </c>
      <c r="K25" s="104">
        <f t="shared" si="7"/>
        <v>195</v>
      </c>
      <c r="L25" s="104">
        <f t="shared" si="7"/>
        <v>38</v>
      </c>
      <c r="M25" s="104">
        <f t="shared" si="7"/>
        <v>0</v>
      </c>
      <c r="N25" s="105">
        <f t="shared" si="4"/>
        <v>233</v>
      </c>
      <c r="O25" s="104">
        <f t="shared" si="7"/>
        <v>0</v>
      </c>
      <c r="P25" s="104">
        <f t="shared" si="7"/>
        <v>0</v>
      </c>
      <c r="Q25" s="105">
        <f t="shared" si="5"/>
        <v>233</v>
      </c>
      <c r="R25" s="105">
        <f t="shared" si="6"/>
        <v>4419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283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283</v>
      </c>
      <c r="H27" s="109">
        <f t="shared" si="8"/>
        <v>0</v>
      </c>
      <c r="I27" s="109">
        <f t="shared" si="8"/>
        <v>0</v>
      </c>
      <c r="J27" s="110">
        <f t="shared" si="3"/>
        <v>283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283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>
        <v>253</v>
      </c>
      <c r="E30" s="243"/>
      <c r="F30" s="243"/>
      <c r="G30" s="113">
        <f t="shared" si="2"/>
        <v>253</v>
      </c>
      <c r="H30" s="111"/>
      <c r="I30" s="111"/>
      <c r="J30" s="113">
        <f t="shared" si="3"/>
        <v>253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253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30</v>
      </c>
      <c r="E31" s="243"/>
      <c r="F31" s="243"/>
      <c r="G31" s="113">
        <f t="shared" si="2"/>
        <v>30</v>
      </c>
      <c r="H31" s="111"/>
      <c r="I31" s="111"/>
      <c r="J31" s="113">
        <f t="shared" si="3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283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283</v>
      </c>
      <c r="H38" s="114">
        <f t="shared" si="12"/>
        <v>0</v>
      </c>
      <c r="I38" s="114">
        <f t="shared" si="12"/>
        <v>0</v>
      </c>
      <c r="J38" s="113">
        <f t="shared" si="3"/>
        <v>283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283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57526</v>
      </c>
      <c r="E40" s="547">
        <f>E17+E18+E19+E25+E38+E39</f>
        <v>8027</v>
      </c>
      <c r="F40" s="547">
        <f aca="true" t="shared" si="13" ref="F40:R40">F17+F18+F19+F25+F38+F39</f>
        <v>6345</v>
      </c>
      <c r="G40" s="547">
        <f t="shared" si="13"/>
        <v>59208</v>
      </c>
      <c r="H40" s="547">
        <f t="shared" si="13"/>
        <v>0</v>
      </c>
      <c r="I40" s="547">
        <f t="shared" si="13"/>
        <v>0</v>
      </c>
      <c r="J40" s="547">
        <f t="shared" si="13"/>
        <v>59208</v>
      </c>
      <c r="K40" s="547">
        <f t="shared" si="13"/>
        <v>10141</v>
      </c>
      <c r="L40" s="547">
        <f t="shared" si="13"/>
        <v>2357</v>
      </c>
      <c r="M40" s="547">
        <f t="shared" si="13"/>
        <v>787</v>
      </c>
      <c r="N40" s="547">
        <f t="shared" si="13"/>
        <v>11711</v>
      </c>
      <c r="O40" s="547">
        <f t="shared" si="13"/>
        <v>0</v>
      </c>
      <c r="P40" s="547">
        <f t="shared" si="13"/>
        <v>0</v>
      </c>
      <c r="Q40" s="547">
        <f t="shared" si="13"/>
        <v>11711</v>
      </c>
      <c r="R40" s="547">
        <f t="shared" si="13"/>
        <v>47497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872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7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3" t="s">
        <v>2</v>
      </c>
      <c r="E3" s="353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31.12.2009 ГОДИНА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2306</v>
      </c>
      <c r="D24" s="165">
        <f>SUM(D25:D27)</f>
        <v>0</v>
      </c>
      <c r="E24" s="166">
        <f>SUM(E25:E27)</f>
        <v>2306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>
        <v>2306</v>
      </c>
      <c r="D27" s="153"/>
      <c r="E27" s="166">
        <f t="shared" si="0"/>
        <v>2306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4984</v>
      </c>
      <c r="D28" s="153">
        <v>3940</v>
      </c>
      <c r="E28" s="166">
        <f t="shared" si="0"/>
        <v>1044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282</v>
      </c>
      <c r="D29" s="153">
        <v>282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3</v>
      </c>
      <c r="D31" s="153"/>
      <c r="E31" s="166">
        <f t="shared" si="0"/>
        <v>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>
        <v>6</v>
      </c>
      <c r="D32" s="153"/>
      <c r="E32" s="166">
        <f t="shared" si="0"/>
        <v>6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425</v>
      </c>
      <c r="D33" s="150">
        <f>SUM(D34:D37)</f>
        <v>423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2</v>
      </c>
      <c r="D34" s="153"/>
      <c r="E34" s="166">
        <f t="shared" si="0"/>
        <v>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423</v>
      </c>
      <c r="D35" s="153">
        <v>423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17644</v>
      </c>
      <c r="D38" s="150">
        <f>SUM(D39:D42)</f>
        <v>151</v>
      </c>
      <c r="E38" s="167">
        <f>SUM(E39:E42)</f>
        <v>17493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>
        <v>3</v>
      </c>
      <c r="D39" s="153"/>
      <c r="E39" s="166">
        <f t="shared" si="0"/>
        <v>3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17641</v>
      </c>
      <c r="D42" s="153">
        <v>151</v>
      </c>
      <c r="E42" s="166">
        <f t="shared" si="0"/>
        <v>17490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25650</v>
      </c>
      <c r="D43" s="149">
        <f>D24+D28+D29+D31+D30+D32+D33+D38</f>
        <v>4796</v>
      </c>
      <c r="E43" s="164">
        <f>E24+E28+E29+E31+E30+E32+E33+E38</f>
        <v>20854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25650</v>
      </c>
      <c r="D44" s="148">
        <f>D43+D21+D19+D9</f>
        <v>4796</v>
      </c>
      <c r="E44" s="164">
        <f>E43+E21+E19+E9</f>
        <v>20854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3712</v>
      </c>
      <c r="D56" s="148">
        <f>D57+D59</f>
        <v>0</v>
      </c>
      <c r="E56" s="165">
        <f t="shared" si="1"/>
        <v>3712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3712</v>
      </c>
      <c r="D57" s="153"/>
      <c r="E57" s="165">
        <f t="shared" si="1"/>
        <v>3712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853</v>
      </c>
      <c r="D64" s="153"/>
      <c r="E64" s="165">
        <f t="shared" si="1"/>
        <v>853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853</v>
      </c>
      <c r="D65" s="154"/>
      <c r="E65" s="165">
        <f t="shared" si="1"/>
        <v>853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4565</v>
      </c>
      <c r="D66" s="148">
        <f>D52+D56+D61+D62+D63+D64</f>
        <v>0</v>
      </c>
      <c r="E66" s="165">
        <f t="shared" si="1"/>
        <v>4565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37938</v>
      </c>
      <c r="D71" s="150">
        <f>SUM(D72:D74)</f>
        <v>16400</v>
      </c>
      <c r="E71" s="150">
        <f>SUM(E72:E74)</f>
        <v>21538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37889</v>
      </c>
      <c r="D72" s="153">
        <v>16400</v>
      </c>
      <c r="E72" s="165">
        <f t="shared" si="1"/>
        <v>21489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>
        <v>49</v>
      </c>
      <c r="D73" s="153"/>
      <c r="E73" s="165">
        <f t="shared" si="1"/>
        <v>49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1980</v>
      </c>
      <c r="D75" s="148">
        <f>D76+D78</f>
        <v>1980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1670</v>
      </c>
      <c r="D76" s="153">
        <v>1670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>
        <v>310</v>
      </c>
      <c r="D78" s="153">
        <v>310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4945</v>
      </c>
      <c r="D85" s="149">
        <f>SUM(D86:D90)+D94</f>
        <v>3344</v>
      </c>
      <c r="E85" s="149">
        <f>SUM(E86:E90)+E94</f>
        <v>1601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4530</v>
      </c>
      <c r="D87" s="153">
        <v>2929</v>
      </c>
      <c r="E87" s="165">
        <f t="shared" si="1"/>
        <v>1601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193</v>
      </c>
      <c r="D88" s="153">
        <v>193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159</v>
      </c>
      <c r="D89" s="153">
        <v>159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14</v>
      </c>
      <c r="D90" s="148">
        <f>SUM(D91:D93)</f>
        <v>14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14</v>
      </c>
      <c r="D93" s="153">
        <v>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49</v>
      </c>
      <c r="D94" s="153">
        <v>49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6437</v>
      </c>
      <c r="D95" s="153"/>
      <c r="E95" s="165">
        <f t="shared" si="1"/>
        <v>6437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51300</v>
      </c>
      <c r="D96" s="149">
        <f>D85+D80+D75+D71+D95</f>
        <v>21724</v>
      </c>
      <c r="E96" s="149">
        <f>E85+E80+E75+E71+E95</f>
        <v>29576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55865</v>
      </c>
      <c r="D97" s="149">
        <f>D96+D68+D66</f>
        <v>21724</v>
      </c>
      <c r="E97" s="149">
        <f>E96+E68+E66</f>
        <v>34141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873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"ПАМПОРОВО" АД ПАМПОРОВО</v>
      </c>
      <c r="D4" s="612"/>
      <c r="E4" s="612"/>
      <c r="F4" s="578"/>
      <c r="G4" s="580" t="s">
        <v>2</v>
      </c>
      <c r="H4" s="580"/>
      <c r="I4" s="589">
        <f>'справка №1-БАЛАНС'!H3</f>
        <v>830166943</v>
      </c>
    </row>
    <row r="5" spans="1:9" ht="15">
      <c r="A5" s="522" t="s">
        <v>5</v>
      </c>
      <c r="B5" s="579"/>
      <c r="C5" s="606" t="str">
        <f>'справка №1-БАЛАНС'!E5</f>
        <v>31.12.2009 ГОДИНА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873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3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"ПАМПОРОВО" АД ПАМПОРОВО</v>
      </c>
      <c r="C5" s="611"/>
      <c r="D5" s="587"/>
      <c r="E5" s="353" t="s">
        <v>2</v>
      </c>
      <c r="F5" s="590">
        <f>'справка №1-БАЛАНС'!H3</f>
        <v>830166943</v>
      </c>
    </row>
    <row r="6" spans="1:13" ht="15" customHeight="1">
      <c r="A6" s="54" t="s">
        <v>822</v>
      </c>
      <c r="B6" s="606" t="str">
        <f>'справка №1-БАЛАНС'!E5</f>
        <v>31.12.2009 ГОДИНА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866</v>
      </c>
      <c r="B46" s="70"/>
      <c r="C46" s="550">
        <v>3</v>
      </c>
      <c r="D46" s="550"/>
      <c r="E46" s="550"/>
      <c r="F46" s="552">
        <f>C46-E46</f>
        <v>3</v>
      </c>
    </row>
    <row r="47" spans="1:6" ht="12.75">
      <c r="A47" s="66" t="s">
        <v>867</v>
      </c>
      <c r="B47" s="70"/>
      <c r="C47" s="550">
        <v>250</v>
      </c>
      <c r="D47" s="550"/>
      <c r="E47" s="550"/>
      <c r="F47" s="552">
        <f aca="true" t="shared" si="2" ref="F47:F60">C47-E47</f>
        <v>250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253</v>
      </c>
      <c r="D61" s="536"/>
      <c r="E61" s="536">
        <f>SUM(E46:E60)</f>
        <v>0</v>
      </c>
      <c r="F61" s="551">
        <f>SUM(F46:F60)</f>
        <v>253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868</v>
      </c>
      <c r="B63" s="70"/>
      <c r="C63" s="550">
        <v>30</v>
      </c>
      <c r="D63" s="550"/>
      <c r="E63" s="550"/>
      <c r="F63" s="552">
        <f>C63-E63</f>
        <v>30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30</v>
      </c>
      <c r="D78" s="536"/>
      <c r="E78" s="536">
        <f>SUM(E63:E77)</f>
        <v>0</v>
      </c>
      <c r="F78" s="551">
        <f>SUM(F63:F77)</f>
        <v>30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283</v>
      </c>
      <c r="D79" s="536"/>
      <c r="E79" s="536">
        <f>E78+E61+E44+E27</f>
        <v>0</v>
      </c>
      <c r="F79" s="551">
        <f>F78+F61+F44+F27</f>
        <v>283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873</v>
      </c>
      <c r="B151" s="561"/>
      <c r="C151" s="638" t="s">
        <v>849</v>
      </c>
      <c r="D151" s="638"/>
      <c r="E151" s="638"/>
      <c r="F151" s="638"/>
    </row>
    <row r="152" spans="1:6" ht="12.75">
      <c r="A152" s="75" t="s">
        <v>874</v>
      </c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2010-03-01T08:15:44Z</cp:lastPrinted>
  <dcterms:created xsi:type="dcterms:W3CDTF">2000-06-29T12:02:40Z</dcterms:created>
  <dcterms:modified xsi:type="dcterms:W3CDTF">2010-03-01T08:19:32Z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