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536" windowHeight="627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<sst xmlns="http://schemas.openxmlformats.org/spreadsheetml/2006/main" count="5135" uniqueCount="1000">
  <si>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</si>
  <si>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</si>
  <si>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</si>
  <si>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</si>
  <si>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</si>
  <si>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</si>
  <si>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</si>
  <si>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</si>
  <si>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</si>
  <si>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</si>
  <si>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</si>
  <si>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</si>
  <si>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</si>
  <si>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</si>
  <si>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</si>
  <si>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</si>
  <si>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</si>
  <si>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</si>
  <si>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</si>
  <si>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</si>
  <si>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</si>
  <si>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</si>
  <si>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</si>
  <si>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</si>
  <si>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</si>
  <si>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</si>
  <si>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</si>
  <si>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</si>
  <si>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</si>
  <si>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</si>
  <si>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</si>
  <si>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</si>
  <si>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</si>
  <si>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</si>
  <si>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</si>
  <si>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</si>
  <si>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</si>
  <si>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</si>
  <si>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</si>
  <si>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</si>
  <si>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</si>
  <si>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</si>
  <si>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</si>
  <si>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</si>
  <si>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</si>
  <si>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</si>
  <si>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</si>
  <si>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</si>
  <si>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</si>
  <si>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</si>
  <si>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</si>
  <si>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</si>
  <si>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</si>
  <si>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</si>
  <si>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</si>
  <si>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</si>
  <si>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</si>
  <si>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</si>
  <si>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</si>
  <si>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</si>
  <si>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</si>
  <si>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</si>
  <si>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</si>
  <si>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</si>
  <si>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</si>
  <si>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</si>
  <si>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</si>
  <si>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</si>
  <si>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</si>
  <si>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</si>
  <si>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</si>
  <si>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</si>
  <si>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</si>
  <si>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</si>
  <si>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</si>
  <si>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</si>
  <si>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</si>
  <si>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</si>
  <si>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</si>
  <si>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</si>
  <si>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</si>
  <si>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</si>
  <si>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</si>
  <si>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</si>
  <si>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</si>
  <si>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</si>
  <si>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</si>
  <si>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</si>
  <si>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</si>
  <si>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</si>
  <si>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</si>
  <si>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</si>
  <si>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</si>
  <si>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</si>
  <si>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</si>
  <si>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</si>
  <si>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</si>
  <si>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</si>
  <si>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</si>
  <si>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</si>
  <si>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</si>
  <si>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</si>
  <si>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</si>
  <si>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</si>
  <si>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</si>
  <si>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</si>
  <si>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</si>
  <si>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</si>
  <si>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</si>
  <si>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</si>
  <si>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</si>
  <si>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</si>
  <si>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</si>
  <si>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</si>
  <si>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</si>
  <si>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</si>
  <si>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</si>
  <si>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</si>
  <si>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</si>
  <si>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</si>
  <si>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</si>
  <si>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</si>
  <si>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</si>
  <si>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</si>
  <si>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</si>
  <si>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</si>
  <si>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</si>
  <si>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</si>
  <si>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</si>
  <si>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</si>
  <si>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</si>
  <si>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</si>
  <si>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</si>
  <si>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</si>
  <si>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</si>
  <si>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</si>
  <si>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</si>
  <si>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</si>
  <si>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</si>
  <si>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</si>
  <si>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</si>
  <si>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</si>
  <si>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</si>
  <si>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</si>
  <si>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</si>
  <si>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</si>
  <si>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</si>
  <si>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</si>
  <si>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</si>
  <si>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</si>
  <si>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</si>
  <si>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</si>
  <si>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</si>
  <si>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</si>
  <si>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</si>
  <si>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</si>
  <si>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</si>
  <si>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</si>
  <si>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</si>
  <si>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</si>
  <si>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</si>
  <si>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</si>
  <si>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</si>
  <si>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</si>
  <si>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</si>
  <si>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</si>
  <si>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</si>
  <si>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</si>
  <si>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</si>
  <si>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</si>
  <si>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</si>
  <si>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</si>
  <si>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</si>
  <si>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</si>
  <si>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</si>
  <si>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</si>
  <si>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</si>
  <si>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</si>
  <si>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</si>
  <si>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</si>
  <si>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</si>
  <si>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</si>
  <si>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</si>
  <si>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</si>
  <si>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</si>
  <si>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</si>
  <si>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</si>
  <si>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</si>
  <si>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</si>
  <si>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</si>
  <si>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</si>
  <si>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</si>
  <si>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</si>
  <si>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</si>
  <si>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</si>
  <si>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</si>
  <si>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</si>
  <si>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</si>
  <si>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</si>
  <si>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</si>
  <si>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</si>
  <si>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</si>
  <si>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</si>
  <si>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</si>
  <si>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</si>
  <si>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</si>
  <si>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</si>
  <si>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</si>
  <si>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</si>
  <si>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</si>
  <si>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</si>
  <si>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</si>
  <si>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</si>
  <si>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</si>
  <si>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</si>
  <si>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</si>
  <si>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</si>
  <si>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</si>
  <si>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</si>
  <si>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</si>
  <si>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</si>
  <si>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</si>
  <si>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</si>
  <si>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</si>
  <si>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</si>
  <si>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</si>
  <si>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</si>
  <si>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</si>
  <si>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</si>
  <si>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</si>
  <si>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</si>
  <si>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</si>
  <si>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</si>
  <si>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</si>
  <si>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</si>
  <si>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</si>
  <si>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</si>
  <si>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</si>
  <si>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</si>
  <si>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</si>
  <si>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</si>
  <si>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</si>
  <si>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</si>
  <si>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</si>
  <si>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</si>
  <si>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</si>
  <si>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</si>
  <si>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</si>
  <si>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</si>
  <si>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</si>
  <si>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</si>
  <si>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</si>
  <si>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</si>
  <si>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</si>
  <si>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</si>
  <si>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</si>
  <si>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</si>
  <si>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</si>
  <si>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</si>
  <si>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</si>
  <si>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</si>
  <si>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</si>
  <si>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</si>
  <si>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</si>
  <si>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</si>
  <si>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</si>
  <si>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</si>
  <si>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</si>
  <si>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</si>
  <si>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</si>
  <si>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</si>
  <si>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</si>
  <si>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</si>
  <si>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</si>
  <si>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</si>
  <si>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</si>
  <si>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</si>
  <si>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</si>
  <si>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</si>
  <si>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</si>
  <si>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</si>
  <si>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</si>
  <si>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</si>
  <si>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</si>
  <si>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</si>
  <si>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</si>
  <si>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</si>
  <si>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</si>
  <si>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</si>
  <si>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</si>
  <si>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</si>
  <si>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</si>
  <si>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</si>
  <si>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</si>
  <si>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</si>
  <si>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</si>
  <si>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</si>
  <si>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</si>
  <si>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</si>
  <si>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</si>
  <si>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</si>
  <si>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</si>
  <si>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</si>
  <si>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</si>
  <si>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</si>
  <si>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</si>
  <si>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</si>
  <si>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</si>
  <si>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</si>
  <si>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</si>
  <si>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</si>
  <si>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</si>
  <si>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</si>
  <si>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</si>
  <si>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</si>
  <si>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</si>
  <si>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</si>
  <si>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</si>
  <si>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</si>
  <si>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</si>
  <si>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</si>
  <si>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</si>
  <si>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</si>
  <si>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</si>
  <si>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</si>
  <si>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</si>
  <si>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</si>
  <si>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</si>
  <si>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</si>
  <si>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</si>
  <si>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</si>
  <si>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</si>
  <si>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</si>
  <si>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</si>
  <si>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</si>
  <si>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</si>
  <si>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</si>
  <si>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</si>
  <si>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</si>
  <si>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</si>
  <si>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</si>
  <si>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</si>
  <si>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</si>
  <si>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</si>
  <si>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</si>
  <si>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</si>
  <si>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</si>
  <si>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</si>
  <si>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</si>
  <si>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</si>
  <si>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</si>
  <si>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</si>
  <si>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</si>
  <si>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</si>
  <si>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</si>
  <si>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</si>
  <si>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</si>
  <si>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</si>
  <si>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</si>
  <si>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</si>
  <si>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</si>
  <si>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</si>
  <si>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</si>
  <si>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</si>
  <si>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</si>
  <si>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</si>
  <si>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</si>
  <si>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</si>
  <si>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</si>
  <si>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</si>
  <si>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</si>
  <si>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</si>
  <si>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</si>
  <si>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</si>
  <si>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</si>
  <si>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</si>
  <si>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</si>
  <si>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</si>
  <si>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</si>
  <si>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</si>
  <si>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</si>
  <si>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</si>
  <si>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</si>
  <si>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</si>
  <si>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</si>
  <si>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</si>
  <si>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</si>
  <si>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</si>
  <si>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</si>
  <si>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</si>
  <si>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</si>
  <si>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</si>
  <si>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</si>
  <si>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</si>
  <si>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</si>
  <si>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</si>
  <si>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</si>
  <si>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</si>
  <si>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</si>
  <si>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</si>
  <si>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</si>
  <si>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</si>
  <si>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</si>
  <si>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</si>
  <si>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</si>
  <si>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</si>
  <si>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</si>
  <si>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</si>
  <si>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</si>
  <si>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</si>
  <si>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</si>
  <si>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</si>
  <si>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</si>
  <si>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</si>
  <si>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</si>
  <si>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</si>
  <si>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</si>
  <si>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</si>
  <si>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</si>
  <si>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</si>
  <si>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</si>
  <si>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</si>
  <si>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</si>
  <si>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</si>
  <si>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</si>
  <si>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</si>
  <si>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</si>
  <si>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</si>
  <si>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</si>
  <si>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</si>
  <si>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</si>
  <si>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</si>
  <si>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</si>
  <si>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</si>
  <si>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</si>
  <si>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</si>
  <si>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</si>
  <si>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</si>
  <si>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</si>
  <si>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</si>
  <si>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</si>
  <si>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</si>
  <si>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</si>
  <si>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</si>
  <si>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</si>
  <si>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</si>
  <si>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</si>
  <si>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</si>
  <si>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</si>
  <si>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</si>
  <si>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</si>
  <si>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</si>
  <si>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</si>
  <si>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</si>
  <si>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</si>
  <si>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</si>
  <si>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</si>
  <si>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</si>
  <si>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</si>
  <si>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</si>
  <si>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</si>
  <si>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</si>
  <si>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</si>
  <si>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</si>
  <si>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</si>
  <si>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</si>
  <si>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</si>
  <si>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</si>
  <si>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</si>
  <si>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</si>
  <si>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</si>
  <si>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</si>
  <si>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</si>
  <si>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</si>
  <si>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</si>
  <si>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</si>
  <si>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</si>
  <si>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</si>
  <si>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</si>
  <si>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</si>
  <si>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</si>
  <si>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</si>
  <si>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</si>
  <si>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</si>
  <si>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</si>
  <si>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</si>
  <si>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</si>
  <si>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</si>
  <si>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</si>
  <si>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</si>
  <si>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</si>
  <si>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</si>
  <si>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</si>
  <si>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</si>
  <si>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</si>
  <si>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</si>
  <si>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</si>
  <si>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</si>
  <si>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</si>
  <si>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</si>
  <si>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</si>
  <si>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</si>
  <si>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</si>
  <si>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</si>
  <si>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</si>
  <si>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</si>
  <si>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</si>
  <si>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</si>
  <si>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</si>
  <si>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</si>
  <si>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</si>
  <si>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</si>
  <si>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</si>
  <si>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</si>
  <si>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</si>
  <si>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</si>
  <si>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</si>
  <si>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</si>
  <si>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</si>
  <si>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</si>
  <si>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</si>
  <si>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</si>
  <si>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</si>
  <si>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</si>
  <si>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</si>
  <si>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</si>
  <si>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</si>
  <si>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</si>
  <si>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</si>
  <si>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</si>
  <si>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</si>
  <si>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</si>
  <si>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</si>
  <si>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</si>
  <si>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</si>
  <si>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</si>
  <si>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</si>
  <si>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</si>
  <si>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</si>
  <si>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</si>
  <si>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</si>
  <si>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</si>
  <si>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</si>
  <si>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</si>
  <si>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</si>
  <si>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</si>
  <si>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</si>
  <si>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</si>
  <si>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</si>
  <si>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</si>
  <si>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</si>
  <si>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</si>
  <si>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</si>
  <si>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</si>
  <si>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</si>
  <si>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</si>
  <si>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</si>
  <si>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</si>
  <si>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</si>
  <si>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</si>
  <si>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</si>
  <si>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</si>
  <si>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</si>
  <si>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</si>
  <si>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</si>
  <si>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</si>
  <si>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</si>
  <si>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</si>
  <si>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</si>
  <si>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</si>
  <si>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</si>
  <si>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</si>
  <si>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</si>
  <si>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</si>
  <si>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</si>
  <si>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</si>
  <si>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</si>
  <si>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</si>
  <si>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</si>
  <si>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</si>
  <si>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</si>
  <si>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</si>
  <si>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</si>
  <si>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</si>
  <si>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</si>
  <si>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</si>
  <si>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</si>
  <si>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</si>
  <si>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</si>
  <si>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</si>
  <si>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</si>
  <si>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</si>
  <si>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</si>
  <si>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</si>
  <si>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</si>
  <si>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</si>
  <si>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</si>
  <si>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</si>
  <si>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</si>
  <si>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</si>
  <si>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</si>
  <si>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</si>
  <si>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</si>
  <si>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</si>
  <si>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</si>
  <si>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</si>
  <si>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</si>
  <si>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</si>
  <si>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</si>
  <si>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</si>
  <si>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</si>
  <si>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</si>
  <si>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</si>
  <si>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</si>
  <si>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</si>
  <si>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</si>
  <si>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</si>
  <si>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</si>
  <si>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</si>
  <si>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</si>
  <si>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</si>
  <si>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</si>
  <si>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</si>
  <si>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</si>
  <si>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</si>
  <si>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</si>
  <si>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</si>
  <si>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</si>
  <si>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</si>
  <si>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</si>
  <si>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</si>
  <si>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</si>
  <si>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</si>
  <si>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</si>
  <si>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</si>
  <si>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</si>
  <si>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</si>
  <si>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</si>
  <si>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</si>
  <si>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</si>
  <si>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</si>
  <si>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</si>
  <si>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</si>
  <si>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</si>
  <si>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</si>
  <si>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</si>
  <si>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</si>
  <si>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</si>
  <si>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</si>
  <si>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</si>
  <si>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</si>
  <si>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</si>
  <si>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</si>
  <si>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</si>
  <si>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</si>
  <si>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</si>
  <si>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</si>
  <si>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</si>
  <si>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</si>
  <si>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</si>
  <si>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</si>
  <si>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</si>
  <si>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</si>
  <si>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</si>
  <si>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</si>
  <si>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</si>
  <si>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</si>
  <si>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</si>
  <si>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</si>
  <si>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</si>
  <si>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</si>
  <si>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</si>
  <si>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</si>
  <si>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</si>
  <si>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</si>
  <si>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</si>
  <si>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</si>
  <si>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</si>
  <si>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</si>
  <si>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</si>
  <si>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</si>
  <si>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</si>
  <si>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</si>
  <si>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</si>
  <si>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</si>
  <si>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</si>
  <si>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</si>
  <si>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</si>
  <si>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</si>
  <si>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</si>
  <si>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</si>
  <si>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</si>
  <si>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</si>
  <si>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</si>
  <si>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</si>
  <si>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</si>
  <si>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</si>
  <si>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</si>
  <si>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</si>
  <si>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</si>
  <si>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</si>
  <si>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</si>
  <si>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</si>
  <si>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</si>
  <si>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</si>
  <si>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</si>
  <si>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</si>
  <si>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</si>
  <si>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</si>
  <si>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</si>
  <si>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</si>
  <si>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</si>
  <si>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</si>
  <si>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</si>
  <si>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</si>
  <si>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</si>
  <si>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</si>
  <si>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</si>
  <si>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</si>
  <si>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</si>
  <si>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</si>
  <si>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</si>
  <si>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</si>
  <si>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</si>
  <si>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</si>
  <si>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</si>
  <si>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</si>
  <si>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</si>
  <si>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</si>
  <si>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</si>
  <si>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</si>
  <si>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</si>
  <si>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</si>
  <si>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</si>
  <si>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</si>
  <si>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</si>
  <si>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</si>
  <si>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</si>
  <si>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</si>
  <si>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</si>
  <si>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</si>
  <si>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</si>
  <si>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</si>
  <si>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</si>
  <si>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</si>
  <si>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</si>
  <si>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</si>
  <si>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</si>
  <si>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</si>
  <si>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</si>
  <si>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</si>
  <si>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</si>
  <si>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</si>
  <si>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</si>
  <si>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</si>
  <si>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</si>
  <si>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</si>
  <si>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</si>
  <si>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</si>
  <si>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</si>
  <si>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</si>
  <si>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</si>
  <si>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</si>
  <si>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</si>
  <si>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</si>
  <si>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</si>
  <si>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</si>
  <si>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</si>
  <si>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</si>
  <si>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</si>
  <si>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</si>
  <si>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</si>
  <si>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</si>
  <si>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</si>
  <si>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</si>
  <si>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</si>
  <si>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</si>
  <si>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</si>
  <si>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</si>
  <si>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</si>
  <si>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</si>
  <si>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</si>
  <si>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</si>
  <si>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</si>
  <si>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</si>
  <si>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</si>
  <si>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</si>
  <si>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</si>
  <si>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</si>
  <si>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</si>
  <si>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</si>
  <si>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</si>
  <si>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</si>
  <si>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</si>
  <si>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</si>
  <si>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</si>
  <si>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</si>
  <si>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</si>
  <si>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</si>
  <si>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</si>
  <si>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</si>
  <si>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</si>
  <si>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</si>
  <si>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</si>
  <si>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</si>
  <si>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</si>
  <si>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</si>
  <si>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</si>
  <si>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</si>
  <si>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</si>
  <si>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</si>
  <si>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</si>
  <si>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</si>
  <si>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</si>
  <si>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</si>
  <si>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</si>
  <si>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</si>
  <si>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</si>
  <si>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</si>
  <si>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</si>
  <si>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</si>
  <si>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</si>
  <si>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</si>
  <si>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</si>
  <si>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</si>
  <si>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</si>
  <si>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</si>
  <si>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</si>
  <si>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</si>
  <si>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</si>
  <si>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</si>
  <si>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</si>
  <si>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</si>
  <si>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</si>
  <si>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</si>
  <si>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</si>
  <si>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</si>
  <si>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</si>
  <si>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</si>
  <si>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</si>
  <si>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</si>
  <si>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</si>
  <si>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</si>
  <si>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</si>
  <si>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</si>
  <si>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</si>
  <si>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</si>
  <si>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</si>
  <si>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</si>
  <si>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</si>
  <si>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</si>
  <si>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</si>
  <si>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</si>
  <si>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</si>
  <si>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</si>
  <si>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</si>
  <si>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</si>
  <si>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</si>
  <si>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</si>
  <si>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</si>
  <si>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</si>
  <si>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</si>
  <si>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</si>
  <si>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</si>
  <si>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</si>
  <si>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</si>
  <si>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</si>
  <si>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</si>
  <si>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</si>
  <si>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</si>
  <si>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</si>
  <si>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</si>
  <si>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</si>
  <si>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</si>
  <si>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</si>
  <si>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</si>
  <si>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</si>
  <si>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</si>
  <si>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</si>
  <si>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</si>
  <si>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</si>
  <si>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</si>
  <si>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</si>
  <si>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</si>
  <si>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</si>
  <si>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</si>
  <si>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</si>
  <si>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</si>
  <si>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</si>
  <si>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</si>
  <si>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</si>
  <si>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</si>
  <si>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</si>
  <si>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</si>
  <si>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</si>
  <si>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</si>
  <si>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</si>
  <si>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</si>
  <si>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</si>
  <si>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</si>
  <si>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</si>
  <si>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</si>
  <si>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</si>
  <si>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</si>
  <si>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</si>
  <si>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</si>
  <si>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</si>
  <si>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</si>
  <si>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</si>
  <si>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</si>
  <si>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</si>
  <si>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</si>
  <si>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</si>
  <si>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</si>
  <si>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</si>
  <si>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</si>
  <si>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</si>
  <si>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</si>
  <si>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</si>
  <si>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</si>
  <si>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</si>
  <si>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</si>
  <si>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</si>
  <si>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</si>
  <si>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</si>
  <si>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</si>
  <si>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</si>
  <si>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</si>
  <si>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</si>
  <si>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</si>
  <si>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</si>
  <si>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</si>
  <si>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</si>
  <si>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</si>
  <si>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</si>
  <si>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</si>
  <si>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</si>
  <si>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</si>
  <si>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</si>
  <si>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</si>
  <si>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</si>
  <si>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</si>
  <si>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</si>
  <si>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</si>
  <si>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</si>
  <si>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</si>
  <si>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</si>
  <si>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</si>
  <si>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</si>
  <si>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</si>
  <si>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</si>
  <si>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</si>
  <si>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</si>
  <si>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</si>
  <si>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</si>
  <si>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</si>
  <si>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</si>
  <si>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</si>
  <si>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</si>
  <si>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</si>
  <si>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</si>
  <si>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</si>
  <si>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</si>
  <si>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</si>
  <si>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</si>
  <si>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</si>
  <si>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</si>
  <si>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</si>
  <si>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</si>
  <si>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</si>
  <si>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</si>
  <si>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</si>
  <si>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</si>
  <si>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</si>
  <si>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</si>
  <si>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</si>
  <si>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</si>
  <si>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</si>
  <si>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</si>
  <si>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</si>
  <si>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</si>
  <si>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</si>
  <si>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</si>
  <si>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</si>
  <si>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</si>
  <si>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</si>
  <si>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</si>
  <si>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</si>
  <si>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</si>
  <si>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</si>
  <si>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</si>
  <si>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</si>
  <si>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</si>
  <si>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</si>
  <si>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</si>
  <si>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</si>
  <si>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</si>
  <si>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Евелина Миленска</t>
  </si>
  <si>
    <t>Главен счетоводител</t>
  </si>
  <si>
    <t>http://torgoterm-bg.com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</si>
</sst>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7">
      <selection activeCell="B29" sqref="B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42657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Евелина Миленска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42370</v>
      </c>
    </row>
    <row r="10" spans="1:2" ht="15">
      <c r="A10" s="7" t="s">
        <v>2</v>
      </c>
      <c r="B10" s="578">
        <v>42643</v>
      </c>
    </row>
    <row r="11" spans="1:2" ht="15">
      <c r="A11" s="7" t="s">
        <v>977</v>
      </c>
      <c r="B11" s="578">
        <v>42657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990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999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4">
      <selection activeCell="N55" sqref="N55:N5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387</v>
      </c>
      <c r="D30" s="368">
        <v>387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387</v>
      </c>
      <c r="D45" s="438">
        <f>D26+D30+D31+D33+D32+D34+D35+D40</f>
        <v>387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387</v>
      </c>
      <c r="D46" s="444">
        <f>D45+D23+D21+D11</f>
        <v>387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24</v>
      </c>
      <c r="D87" s="134">
        <f>SUM(D88:D92)+D96</f>
        <v>24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24</v>
      </c>
      <c r="D89" s="197">
        <v>24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</v>
      </c>
      <c r="D98" s="433">
        <f>D87+D82+D77+D73+D97</f>
        <v>24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24</v>
      </c>
      <c r="D99" s="427">
        <f>D98+D70+D68</f>
        <v>24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42657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B114" sqref="B114:F11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35</v>
      </c>
      <c r="D87" s="134">
        <f>SUM(D88:D92)+D96</f>
        <v>35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35</v>
      </c>
      <c r="D89" s="197">
        <v>35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</v>
      </c>
      <c r="D98" s="433">
        <f>D87+D82+D77+D73+D97</f>
        <v>35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35</v>
      </c>
      <c r="D99" s="427">
        <f>D98+D70+D68</f>
        <v>35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42657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85">
      <selection activeCell="D93" sqref="D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553</v>
      </c>
      <c r="D30" s="368">
        <v>553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553</v>
      </c>
      <c r="D45" s="438">
        <f>D26+D30+D31+D33+D32+D34+D35+D40</f>
        <v>553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553</v>
      </c>
      <c r="D46" s="444">
        <f>D45+D23+D21+D11</f>
        <v>553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36</v>
      </c>
      <c r="D87" s="134">
        <f>SUM(D88:D92)+D96</f>
        <v>36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36</v>
      </c>
      <c r="D89" s="197">
        <v>36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</v>
      </c>
      <c r="D98" s="433">
        <f>D87+D82+D77+D73+D97</f>
        <v>36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36</v>
      </c>
      <c r="D99" s="427">
        <f>D98+D70+D68</f>
        <v>36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42657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42657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Евелина Миленска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ТОРГОТЕРМ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12623</v>
      </c>
      <c r="D6" s="675">
        <f aca="true" t="shared" si="0" ref="D6:D15">C6-E6</f>
        <v>0</v>
      </c>
      <c r="E6" s="674">
        <f>'1-Баланс'!G95</f>
        <v>12623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5293</v>
      </c>
      <c r="D7" s="675">
        <f t="shared" si="0"/>
        <v>2293</v>
      </c>
      <c r="E7" s="674">
        <f>'1-Баланс'!G18</f>
        <v>3000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-245</v>
      </c>
      <c r="D8" s="675">
        <f t="shared" si="0"/>
        <v>0</v>
      </c>
      <c r="E8" s="674">
        <f>ABS('2-Отчет за доходите'!C44)-ABS('2-Отчет за доходите'!G44)</f>
        <v>-245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192</v>
      </c>
      <c r="D9" s="675">
        <f t="shared" si="0"/>
        <v>0</v>
      </c>
      <c r="E9" s="674">
        <f>'3-Отчет за паричния поток'!C45</f>
        <v>192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108</v>
      </c>
      <c r="D10" s="675">
        <f t="shared" si="0"/>
        <v>0</v>
      </c>
      <c r="E10" s="674">
        <f>'3-Отчет за паричния поток'!C46</f>
        <v>108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5293</v>
      </c>
      <c r="D11" s="675">
        <f t="shared" si="0"/>
        <v>0</v>
      </c>
      <c r="E11" s="674">
        <f>'4-Отчет за собствения капитал'!L34</f>
        <v>5293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-0.03272775848250067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-0.046287549593803136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-0.03342428376534789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-0.01940901528955082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0.9689873417721518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2.146786334684424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1.3031268094962363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0.03126809496236248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0.03126809496236248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0.928438546446732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0.5930444426839896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0.4227287599520122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1.3848479123370487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0.5806860492751326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86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0.016247874551294162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0.10241672109732201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9.349489795918368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1218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3269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101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60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148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21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5147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59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5208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1295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429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573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617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2914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1117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2981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89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128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4393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91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15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108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7415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12623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1343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1643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895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1336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-441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-245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650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5293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1870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628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2498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163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1215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3876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92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3334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3108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138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56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30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3454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3454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12623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4202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229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698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2000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254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84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24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290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7781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86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9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119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7900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7900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7900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7314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50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98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7486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169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7655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245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7655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245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245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245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7900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7425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-6120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-1249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467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-9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92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606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-214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-214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190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-461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-128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-61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-476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-84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192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108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108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1345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1345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1334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1334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1336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1336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-245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-686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-686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5538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5538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-245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5293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5293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10207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388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223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598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37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13626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97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97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13723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53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77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24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60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27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241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241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53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24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12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43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132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132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10260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388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646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21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13735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97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97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13832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10260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388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646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21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13735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97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97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13832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623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6449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273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171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465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7981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93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93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8074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55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567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44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696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698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53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25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11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89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89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625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6991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287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187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498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8588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95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95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8683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625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6991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287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187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498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8588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95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95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8683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1218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3269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101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60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148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21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5147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5149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1117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1117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2981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89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128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128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4393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4393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1117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1117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2981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89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128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128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4393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4393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1870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1870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628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628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2498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163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92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92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3334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3108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138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30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56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3454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6115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92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92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3334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3108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138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30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56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3454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3454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1870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1870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628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628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2498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163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2661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A82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330</v>
      </c>
      <c r="D12" s="196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1218</v>
      </c>
      <c r="D13" s="196">
        <v>1220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v>3269</v>
      </c>
      <c r="D14" s="196">
        <v>3759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101</v>
      </c>
      <c r="D15" s="196">
        <v>114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60</v>
      </c>
      <c r="D16" s="196">
        <v>52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148</v>
      </c>
      <c r="D17" s="196">
        <v>132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21</v>
      </c>
      <c r="D18" s="196">
        <v>37</v>
      </c>
      <c r="E18" s="481" t="s">
        <v>47</v>
      </c>
      <c r="F18" s="480" t="s">
        <v>48</v>
      </c>
      <c r="G18" s="609">
        <f>G12+G15+G16+G17</f>
        <v>3000</v>
      </c>
      <c r="H18" s="610">
        <f>H12+H15+H16+H17</f>
        <v>3000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5147</v>
      </c>
      <c r="D20" s="598">
        <f>SUM(D12:D19)</f>
        <v>5644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1343</v>
      </c>
      <c r="H21" s="196">
        <v>1345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300</v>
      </c>
      <c r="H22" s="614">
        <f>SUM(H23:H25)</f>
        <v>300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</v>
      </c>
      <c r="D25" s="196">
        <v>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1643</v>
      </c>
      <c r="H26" s="598">
        <f>H20+H21+H22</f>
        <v>1645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895</v>
      </c>
      <c r="H28" s="596">
        <f>SUM(H29:H31)</f>
        <v>859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1336</v>
      </c>
      <c r="H29" s="196">
        <v>1300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-441</v>
      </c>
      <c r="H30" s="196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-245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650</v>
      </c>
      <c r="H34" s="598">
        <f>H28+H32+H33</f>
        <v>893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5293</v>
      </c>
      <c r="H37" s="600">
        <f>H26+H18+H34</f>
        <v>5538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1870</v>
      </c>
      <c r="H45" s="196">
        <v>1762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628</v>
      </c>
      <c r="H49" s="196">
        <v>729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2498</v>
      </c>
      <c r="H50" s="596">
        <f>SUM(H44:H49)</f>
        <v>2491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163</v>
      </c>
      <c r="H54" s="196">
        <v>163</v>
      </c>
    </row>
    <row r="55" spans="1:8" ht="15.75">
      <c r="A55" s="100" t="s">
        <v>166</v>
      </c>
      <c r="B55" s="96" t="s">
        <v>167</v>
      </c>
      <c r="C55" s="478">
        <v>59</v>
      </c>
      <c r="D55" s="479">
        <v>59</v>
      </c>
      <c r="E55" s="89" t="s">
        <v>168</v>
      </c>
      <c r="F55" s="95" t="s">
        <v>169</v>
      </c>
      <c r="G55" s="197">
        <v>1215</v>
      </c>
      <c r="H55" s="196">
        <v>1377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5208</v>
      </c>
      <c r="D56" s="602">
        <f>D20+D21+D22+D28+D33+D46+D52+D54+D55</f>
        <v>5707</v>
      </c>
      <c r="E56" s="100" t="s">
        <v>850</v>
      </c>
      <c r="F56" s="99" t="s">
        <v>172</v>
      </c>
      <c r="G56" s="599">
        <f>G50+G52+G53+G54+G55</f>
        <v>3876</v>
      </c>
      <c r="H56" s="600">
        <f>H50+H52+H53+H54+H55</f>
        <v>4031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1295</v>
      </c>
      <c r="D59" s="196">
        <v>1289</v>
      </c>
      <c r="E59" s="201" t="s">
        <v>180</v>
      </c>
      <c r="F59" s="486" t="s">
        <v>181</v>
      </c>
      <c r="G59" s="197">
        <v>1</v>
      </c>
      <c r="H59" s="196">
        <v>5</v>
      </c>
    </row>
    <row r="60" spans="1:13" ht="15">
      <c r="A60" s="89" t="s">
        <v>178</v>
      </c>
      <c r="B60" s="91" t="s">
        <v>179</v>
      </c>
      <c r="C60" s="197">
        <v>429</v>
      </c>
      <c r="D60" s="196">
        <v>506</v>
      </c>
      <c r="E60" s="89" t="s">
        <v>184</v>
      </c>
      <c r="F60" s="93" t="s">
        <v>185</v>
      </c>
      <c r="G60" s="197">
        <v>92</v>
      </c>
      <c r="H60" s="196">
        <v>319</v>
      </c>
      <c r="M60" s="98"/>
    </row>
    <row r="61" spans="1:8" ht="15">
      <c r="A61" s="89" t="s">
        <v>182</v>
      </c>
      <c r="B61" s="91" t="s">
        <v>183</v>
      </c>
      <c r="C61" s="197">
        <v>573</v>
      </c>
      <c r="D61" s="196">
        <v>578</v>
      </c>
      <c r="E61" s="200" t="s">
        <v>188</v>
      </c>
      <c r="F61" s="93" t="s">
        <v>189</v>
      </c>
      <c r="G61" s="595">
        <f>SUM(G62:G68)</f>
        <v>3334</v>
      </c>
      <c r="H61" s="596">
        <f>SUM(H62:H68)</f>
        <v>3372</v>
      </c>
    </row>
    <row r="62" spans="1:13" ht="15">
      <c r="A62" s="89" t="s">
        <v>186</v>
      </c>
      <c r="B62" s="94" t="s">
        <v>187</v>
      </c>
      <c r="C62" s="197">
        <v>617</v>
      </c>
      <c r="D62" s="196">
        <v>654</v>
      </c>
      <c r="E62" s="200" t="s">
        <v>192</v>
      </c>
      <c r="F62" s="93" t="s">
        <v>193</v>
      </c>
      <c r="G62" s="197"/>
      <c r="H62" s="196">
        <v>16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3108</v>
      </c>
      <c r="H64" s="196">
        <v>3128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2914</v>
      </c>
      <c r="D65" s="598">
        <f>SUM(D59:D64)</f>
        <v>3027</v>
      </c>
      <c r="E65" s="89" t="s">
        <v>201</v>
      </c>
      <c r="F65" s="93" t="s">
        <v>202</v>
      </c>
      <c r="G65" s="197">
        <v>2</v>
      </c>
      <c r="H65" s="196">
        <v>15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138</v>
      </c>
      <c r="H66" s="196">
        <v>132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56</v>
      </c>
      <c r="H67" s="196">
        <v>53</v>
      </c>
    </row>
    <row r="68" spans="1:8" ht="15">
      <c r="A68" s="89" t="s">
        <v>206</v>
      </c>
      <c r="B68" s="91" t="s">
        <v>207</v>
      </c>
      <c r="C68" s="197">
        <v>1117</v>
      </c>
      <c r="D68" s="196">
        <v>1301</v>
      </c>
      <c r="E68" s="89" t="s">
        <v>212</v>
      </c>
      <c r="F68" s="93" t="s">
        <v>213</v>
      </c>
      <c r="G68" s="197">
        <v>30</v>
      </c>
      <c r="H68" s="196">
        <v>28</v>
      </c>
    </row>
    <row r="69" spans="1:8" ht="15">
      <c r="A69" s="89" t="s">
        <v>210</v>
      </c>
      <c r="B69" s="91" t="s">
        <v>211</v>
      </c>
      <c r="C69" s="197">
        <v>2981</v>
      </c>
      <c r="D69" s="196">
        <v>2774</v>
      </c>
      <c r="E69" s="201" t="s">
        <v>79</v>
      </c>
      <c r="F69" s="93" t="s">
        <v>216</v>
      </c>
      <c r="G69" s="197">
        <v>27</v>
      </c>
      <c r="H69" s="196">
        <v>23</v>
      </c>
    </row>
    <row r="70" spans="1:8" ht="15">
      <c r="A70" s="89" t="s">
        <v>214</v>
      </c>
      <c r="B70" s="91" t="s">
        <v>215</v>
      </c>
      <c r="C70" s="197">
        <v>16</v>
      </c>
      <c r="D70" s="196">
        <v>11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3454</v>
      </c>
      <c r="H71" s="598">
        <f>H59+H60+H61+H69+H70</f>
        <v>3719</v>
      </c>
    </row>
    <row r="72" spans="1:8" ht="15">
      <c r="A72" s="89" t="s">
        <v>221</v>
      </c>
      <c r="B72" s="91" t="s">
        <v>222</v>
      </c>
      <c r="C72" s="197">
        <v>89</v>
      </c>
      <c r="D72" s="196">
        <v>89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128</v>
      </c>
      <c r="D73" s="196">
        <v>160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62</v>
      </c>
      <c r="D75" s="196">
        <v>27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4393</v>
      </c>
      <c r="D76" s="598">
        <f>SUM(D68:D75)</f>
        <v>4362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3454</v>
      </c>
      <c r="H79" s="600">
        <f>H71+H73+H75+H77</f>
        <v>3719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</v>
      </c>
      <c r="D88" s="196">
        <v>8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91</v>
      </c>
      <c r="D89" s="196">
        <v>169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15</v>
      </c>
      <c r="D90" s="196">
        <v>15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108</v>
      </c>
      <c r="D92" s="598">
        <f>SUM(D88:D91)</f>
        <v>192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7415</v>
      </c>
      <c r="D94" s="602">
        <f>D65+D76+D85+D92+D93</f>
        <v>7581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12623</v>
      </c>
      <c r="D95" s="604">
        <f>D94+D56</f>
        <v>13288</v>
      </c>
      <c r="E95" s="229" t="s">
        <v>942</v>
      </c>
      <c r="F95" s="489" t="s">
        <v>268</v>
      </c>
      <c r="G95" s="603">
        <f>G37+G40+G56+G79</f>
        <v>12623</v>
      </c>
      <c r="H95" s="604">
        <f>H37+H40+H56+H79</f>
        <v>13288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42657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Евелина Миленска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D18" sqref="D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4202</v>
      </c>
      <c r="D12" s="317">
        <v>4350</v>
      </c>
      <c r="E12" s="194" t="s">
        <v>277</v>
      </c>
      <c r="F12" s="240" t="s">
        <v>278</v>
      </c>
      <c r="G12" s="316">
        <v>7314</v>
      </c>
      <c r="H12" s="317">
        <v>7276</v>
      </c>
    </row>
    <row r="13" spans="1:8" ht="15">
      <c r="A13" s="194" t="s">
        <v>279</v>
      </c>
      <c r="B13" s="190" t="s">
        <v>280</v>
      </c>
      <c r="C13" s="316">
        <v>229</v>
      </c>
      <c r="D13" s="317">
        <v>293</v>
      </c>
      <c r="E13" s="194" t="s">
        <v>281</v>
      </c>
      <c r="F13" s="240" t="s">
        <v>282</v>
      </c>
      <c r="G13" s="316">
        <v>50</v>
      </c>
      <c r="H13" s="317">
        <v>107</v>
      </c>
    </row>
    <row r="14" spans="1:8" ht="15">
      <c r="A14" s="194" t="s">
        <v>283</v>
      </c>
      <c r="B14" s="190" t="s">
        <v>284</v>
      </c>
      <c r="C14" s="316">
        <v>698</v>
      </c>
      <c r="D14" s="317">
        <v>574</v>
      </c>
      <c r="E14" s="245" t="s">
        <v>285</v>
      </c>
      <c r="F14" s="240" t="s">
        <v>286</v>
      </c>
      <c r="G14" s="316">
        <v>24</v>
      </c>
      <c r="H14" s="317">
        <v>94</v>
      </c>
    </row>
    <row r="15" spans="1:8" ht="15">
      <c r="A15" s="194" t="s">
        <v>287</v>
      </c>
      <c r="B15" s="190" t="s">
        <v>288</v>
      </c>
      <c r="C15" s="316">
        <v>2000</v>
      </c>
      <c r="D15" s="317">
        <v>1774</v>
      </c>
      <c r="E15" s="245" t="s">
        <v>79</v>
      </c>
      <c r="F15" s="240" t="s">
        <v>289</v>
      </c>
      <c r="G15" s="316">
        <v>98</v>
      </c>
      <c r="H15" s="317">
        <v>108</v>
      </c>
    </row>
    <row r="16" spans="1:8" ht="15.75">
      <c r="A16" s="194" t="s">
        <v>290</v>
      </c>
      <c r="B16" s="190" t="s">
        <v>291</v>
      </c>
      <c r="C16" s="316">
        <v>254</v>
      </c>
      <c r="D16" s="317">
        <v>228</v>
      </c>
      <c r="E16" s="236" t="s">
        <v>52</v>
      </c>
      <c r="F16" s="264" t="s">
        <v>292</v>
      </c>
      <c r="G16" s="628">
        <f>SUM(G12:G15)</f>
        <v>7486</v>
      </c>
      <c r="H16" s="629">
        <f>SUM(H12:H15)</f>
        <v>7585</v>
      </c>
    </row>
    <row r="17" spans="1:8" ht="30.75">
      <c r="A17" s="194" t="s">
        <v>293</v>
      </c>
      <c r="B17" s="190" t="s">
        <v>294</v>
      </c>
      <c r="C17" s="316">
        <v>84</v>
      </c>
      <c r="D17" s="317">
        <v>147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24</v>
      </c>
      <c r="D18" s="317">
        <v>-109</v>
      </c>
      <c r="E18" s="234" t="s">
        <v>297</v>
      </c>
      <c r="F18" s="238" t="s">
        <v>298</v>
      </c>
      <c r="G18" s="639">
        <v>169</v>
      </c>
      <c r="H18" s="640">
        <v>185</v>
      </c>
    </row>
    <row r="19" spans="1:8" ht="15">
      <c r="A19" s="194" t="s">
        <v>299</v>
      </c>
      <c r="B19" s="190" t="s">
        <v>300</v>
      </c>
      <c r="C19" s="316">
        <v>290</v>
      </c>
      <c r="D19" s="317">
        <v>276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7781</v>
      </c>
      <c r="D22" s="629">
        <f>SUM(D12:D18)+D19</f>
        <v>7533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86</v>
      </c>
      <c r="D25" s="317">
        <v>72</v>
      </c>
      <c r="E25" s="194" t="s">
        <v>318</v>
      </c>
      <c r="F25" s="237" t="s">
        <v>319</v>
      </c>
      <c r="G25" s="316"/>
      <c r="H25" s="317">
        <v>1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9</v>
      </c>
      <c r="D27" s="317">
        <v>10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1</v>
      </c>
    </row>
    <row r="28" spans="1:8" ht="15">
      <c r="A28" s="194" t="s">
        <v>79</v>
      </c>
      <c r="B28" s="237" t="s">
        <v>327</v>
      </c>
      <c r="C28" s="316">
        <v>24</v>
      </c>
      <c r="D28" s="317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119</v>
      </c>
      <c r="D29" s="629">
        <f>SUM(D25:D28)</f>
        <v>106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7900</v>
      </c>
      <c r="D31" s="635">
        <f>D29+D22</f>
        <v>7639</v>
      </c>
      <c r="E31" s="251" t="s">
        <v>824</v>
      </c>
      <c r="F31" s="266" t="s">
        <v>331</v>
      </c>
      <c r="G31" s="253">
        <f>G16+G18+G27</f>
        <v>7655</v>
      </c>
      <c r="H31" s="254">
        <f>H16+H18+H27</f>
        <v>7771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132</v>
      </c>
      <c r="E33" s="233" t="s">
        <v>334</v>
      </c>
      <c r="F33" s="238" t="s">
        <v>335</v>
      </c>
      <c r="G33" s="628">
        <f>IF((C31-G31)&gt;0,C31-G31,0)</f>
        <v>245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7900</v>
      </c>
      <c r="D36" s="637">
        <f>D31-D34+D35</f>
        <v>7639</v>
      </c>
      <c r="E36" s="262" t="s">
        <v>346</v>
      </c>
      <c r="F36" s="256" t="s">
        <v>347</v>
      </c>
      <c r="G36" s="267">
        <f>G35-G34+G31</f>
        <v>7655</v>
      </c>
      <c r="H36" s="268">
        <f>H35-H34+H31</f>
        <v>7771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132</v>
      </c>
      <c r="E37" s="261" t="s">
        <v>350</v>
      </c>
      <c r="F37" s="266" t="s">
        <v>351</v>
      </c>
      <c r="G37" s="253">
        <f>IF((C36-G36)&gt;0,C36-G36,0)</f>
        <v>245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132</v>
      </c>
      <c r="E42" s="247" t="s">
        <v>362</v>
      </c>
      <c r="F42" s="195" t="s">
        <v>363</v>
      </c>
      <c r="G42" s="241">
        <f>IF(G37&gt;0,IF(C38+G37&lt;0,0,C38+G37),IF(C37-C38&lt;0,C38-C37,0))</f>
        <v>245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132</v>
      </c>
      <c r="E44" s="262" t="s">
        <v>369</v>
      </c>
      <c r="F44" s="269" t="s">
        <v>370</v>
      </c>
      <c r="G44" s="267">
        <f>IF(C42=0,IF(G42-G43&gt;0,G42-G43+C43,0),IF(C42-C43&lt;0,C43-C42+G43,0))</f>
        <v>245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7900</v>
      </c>
      <c r="D45" s="631">
        <f>D36+D38+D42</f>
        <v>7771</v>
      </c>
      <c r="E45" s="270" t="s">
        <v>373</v>
      </c>
      <c r="F45" s="272" t="s">
        <v>374</v>
      </c>
      <c r="G45" s="630">
        <f>G42+G36</f>
        <v>7900</v>
      </c>
      <c r="H45" s="631">
        <f>H42+H36</f>
        <v>7771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42657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Евелина Миленска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7425</v>
      </c>
      <c r="D11" s="196">
        <v>7394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-6120</v>
      </c>
      <c r="D12" s="196">
        <v>-6590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-1249</v>
      </c>
      <c r="D14" s="196">
        <v>-1043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467</v>
      </c>
      <c r="D15" s="196">
        <v>355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>
        <v>-7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-9</v>
      </c>
      <c r="D19" s="196">
        <v>-9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92</v>
      </c>
      <c r="D20" s="196">
        <v>-39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606</v>
      </c>
      <c r="D21" s="659">
        <f>SUM(D11:D20)</f>
        <v>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-214</v>
      </c>
      <c r="D23" s="196">
        <v>-165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-214</v>
      </c>
      <c r="D33" s="659">
        <f>SUM(D23:D32)</f>
        <v>-165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190</v>
      </c>
      <c r="D37" s="196">
        <v>709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-461</v>
      </c>
      <c r="D38" s="196">
        <v>-677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-128</v>
      </c>
      <c r="D39" s="196">
        <v>-49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-61</v>
      </c>
      <c r="D40" s="196">
        <v>-62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-16</v>
      </c>
      <c r="D42" s="196">
        <v>-1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-476</v>
      </c>
      <c r="D43" s="661">
        <f>SUM(D35:D42)</f>
        <v>-80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-84</v>
      </c>
      <c r="D44" s="307">
        <f>D43+D33+D21</f>
        <v>-184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192</v>
      </c>
      <c r="D45" s="309">
        <v>320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108</v>
      </c>
      <c r="D46" s="311">
        <f>D45+D44</f>
        <v>136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108</v>
      </c>
      <c r="D47" s="298">
        <v>136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42657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Евелина Миленска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22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3000</v>
      </c>
      <c r="D13" s="584">
        <f>'1-Баланс'!H20</f>
        <v>0</v>
      </c>
      <c r="E13" s="584">
        <f>'1-Баланс'!H21</f>
        <v>1345</v>
      </c>
      <c r="F13" s="584">
        <f>'1-Баланс'!H23</f>
        <v>300</v>
      </c>
      <c r="G13" s="584">
        <f>'1-Баланс'!H24</f>
        <v>0</v>
      </c>
      <c r="H13" s="585"/>
      <c r="I13" s="584">
        <f>'1-Баланс'!H29+'1-Баланс'!H32</f>
        <v>1334</v>
      </c>
      <c r="J13" s="584">
        <f>'1-Баланс'!H30+'1-Баланс'!H33</f>
        <v>-441</v>
      </c>
      <c r="K13" s="585"/>
      <c r="L13" s="584">
        <f>SUM(C13:K13)</f>
        <v>5538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3000</v>
      </c>
      <c r="D17" s="653">
        <f aca="true" t="shared" si="2" ref="D17:M17">D13+D14</f>
        <v>0</v>
      </c>
      <c r="E17" s="653">
        <f t="shared" si="2"/>
        <v>1345</v>
      </c>
      <c r="F17" s="653">
        <f t="shared" si="2"/>
        <v>300</v>
      </c>
      <c r="G17" s="653">
        <f t="shared" si="2"/>
        <v>0</v>
      </c>
      <c r="H17" s="653">
        <f t="shared" si="2"/>
        <v>0</v>
      </c>
      <c r="I17" s="653">
        <f t="shared" si="2"/>
        <v>1334</v>
      </c>
      <c r="J17" s="653">
        <f t="shared" si="2"/>
        <v>-441</v>
      </c>
      <c r="K17" s="653">
        <f t="shared" si="2"/>
        <v>0</v>
      </c>
      <c r="L17" s="584">
        <f t="shared" si="1"/>
        <v>5538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-245</v>
      </c>
      <c r="K18" s="585"/>
      <c r="L18" s="584">
        <f t="shared" si="1"/>
        <v>-245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/>
      <c r="I30" s="316">
        <v>2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3000</v>
      </c>
      <c r="D31" s="653">
        <f aca="true" t="shared" si="6" ref="D31:M31">D19+D22+D23+D26+D30+D29+D17+D18</f>
        <v>0</v>
      </c>
      <c r="E31" s="653">
        <f t="shared" si="6"/>
        <v>1343</v>
      </c>
      <c r="F31" s="653">
        <f t="shared" si="6"/>
        <v>300</v>
      </c>
      <c r="G31" s="653">
        <f t="shared" si="6"/>
        <v>0</v>
      </c>
      <c r="H31" s="653">
        <f t="shared" si="6"/>
        <v>0</v>
      </c>
      <c r="I31" s="653">
        <f t="shared" si="6"/>
        <v>1336</v>
      </c>
      <c r="J31" s="653">
        <f t="shared" si="6"/>
        <v>-686</v>
      </c>
      <c r="K31" s="653">
        <f t="shared" si="6"/>
        <v>0</v>
      </c>
      <c r="L31" s="584">
        <f t="shared" si="1"/>
        <v>5293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3000</v>
      </c>
      <c r="D34" s="587">
        <f t="shared" si="7"/>
        <v>0</v>
      </c>
      <c r="E34" s="587">
        <f t="shared" si="7"/>
        <v>1343</v>
      </c>
      <c r="F34" s="587">
        <f t="shared" si="7"/>
        <v>300</v>
      </c>
      <c r="G34" s="587">
        <f t="shared" si="7"/>
        <v>0</v>
      </c>
      <c r="H34" s="587">
        <f t="shared" si="7"/>
        <v>0</v>
      </c>
      <c r="I34" s="587">
        <f t="shared" si="7"/>
        <v>1336</v>
      </c>
      <c r="J34" s="587">
        <f t="shared" si="7"/>
        <v>-686</v>
      </c>
      <c r="K34" s="587">
        <f t="shared" si="7"/>
        <v>0</v>
      </c>
      <c r="L34" s="651">
        <f t="shared" si="1"/>
        <v>5293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42657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Евелина Миленска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124">
      <selection activeCell="E34" sqref="E3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42657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Евелина Миленска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6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330</v>
      </c>
      <c r="E11" s="328"/>
      <c r="F11" s="328"/>
      <c r="G11" s="329">
        <f>D11+E11-F11</f>
        <v>330</v>
      </c>
      <c r="H11" s="328"/>
      <c r="I11" s="328"/>
      <c r="J11" s="329">
        <f>G11+H11-I11</f>
        <v>330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330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1843</v>
      </c>
      <c r="E12" s="328">
        <v>53</v>
      </c>
      <c r="F12" s="328">
        <v>53</v>
      </c>
      <c r="G12" s="329">
        <f aca="true" t="shared" si="2" ref="G12:G41">D12+E12-F12</f>
        <v>1843</v>
      </c>
      <c r="H12" s="328"/>
      <c r="I12" s="328"/>
      <c r="J12" s="329">
        <f aca="true" t="shared" si="3" ref="J12:J41">G12+H12-I12</f>
        <v>1843</v>
      </c>
      <c r="K12" s="328">
        <v>623</v>
      </c>
      <c r="L12" s="328">
        <v>55</v>
      </c>
      <c r="M12" s="328">
        <v>53</v>
      </c>
      <c r="N12" s="329">
        <f aca="true" t="shared" si="4" ref="N12:N41">K12+L12-M12</f>
        <v>625</v>
      </c>
      <c r="O12" s="328"/>
      <c r="P12" s="328"/>
      <c r="Q12" s="329">
        <f t="shared" si="0"/>
        <v>625</v>
      </c>
      <c r="R12" s="340">
        <f t="shared" si="1"/>
        <v>1218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10207</v>
      </c>
      <c r="E13" s="328">
        <v>77</v>
      </c>
      <c r="F13" s="328">
        <v>24</v>
      </c>
      <c r="G13" s="329">
        <f t="shared" si="2"/>
        <v>10260</v>
      </c>
      <c r="H13" s="328"/>
      <c r="I13" s="328"/>
      <c r="J13" s="329">
        <f t="shared" si="3"/>
        <v>10260</v>
      </c>
      <c r="K13" s="328">
        <v>6449</v>
      </c>
      <c r="L13" s="328">
        <v>567</v>
      </c>
      <c r="M13" s="328">
        <v>25</v>
      </c>
      <c r="N13" s="329">
        <f t="shared" si="4"/>
        <v>6991</v>
      </c>
      <c r="O13" s="328"/>
      <c r="P13" s="328"/>
      <c r="Q13" s="329">
        <f t="shared" si="0"/>
        <v>6991</v>
      </c>
      <c r="R13" s="340">
        <f t="shared" si="1"/>
        <v>3269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388</v>
      </c>
      <c r="E14" s="328"/>
      <c r="F14" s="328"/>
      <c r="G14" s="329">
        <f t="shared" si="2"/>
        <v>388</v>
      </c>
      <c r="H14" s="328"/>
      <c r="I14" s="328"/>
      <c r="J14" s="329">
        <f t="shared" si="3"/>
        <v>388</v>
      </c>
      <c r="K14" s="328">
        <v>273</v>
      </c>
      <c r="L14" s="328">
        <v>14</v>
      </c>
      <c r="M14" s="328"/>
      <c r="N14" s="329">
        <f t="shared" si="4"/>
        <v>287</v>
      </c>
      <c r="O14" s="328"/>
      <c r="P14" s="328"/>
      <c r="Q14" s="329">
        <f t="shared" si="0"/>
        <v>287</v>
      </c>
      <c r="R14" s="340">
        <f t="shared" si="1"/>
        <v>101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223</v>
      </c>
      <c r="E15" s="328">
        <v>24</v>
      </c>
      <c r="F15" s="328"/>
      <c r="G15" s="329">
        <f t="shared" si="2"/>
        <v>247</v>
      </c>
      <c r="H15" s="328"/>
      <c r="I15" s="328"/>
      <c r="J15" s="329">
        <f t="shared" si="3"/>
        <v>247</v>
      </c>
      <c r="K15" s="328">
        <v>171</v>
      </c>
      <c r="L15" s="328">
        <v>16</v>
      </c>
      <c r="M15" s="328"/>
      <c r="N15" s="329">
        <f t="shared" si="4"/>
        <v>187</v>
      </c>
      <c r="O15" s="328"/>
      <c r="P15" s="328"/>
      <c r="Q15" s="329">
        <f t="shared" si="0"/>
        <v>187</v>
      </c>
      <c r="R15" s="340">
        <f t="shared" si="1"/>
        <v>60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598</v>
      </c>
      <c r="E16" s="328">
        <v>60</v>
      </c>
      <c r="F16" s="328">
        <v>12</v>
      </c>
      <c r="G16" s="329">
        <f t="shared" si="2"/>
        <v>646</v>
      </c>
      <c r="H16" s="328"/>
      <c r="I16" s="328"/>
      <c r="J16" s="329">
        <f t="shared" si="3"/>
        <v>646</v>
      </c>
      <c r="K16" s="328">
        <v>465</v>
      </c>
      <c r="L16" s="328">
        <v>44</v>
      </c>
      <c r="M16" s="328">
        <v>11</v>
      </c>
      <c r="N16" s="329">
        <f t="shared" si="4"/>
        <v>498</v>
      </c>
      <c r="O16" s="328"/>
      <c r="P16" s="328"/>
      <c r="Q16" s="329">
        <f t="shared" si="0"/>
        <v>498</v>
      </c>
      <c r="R16" s="340">
        <f t="shared" si="1"/>
        <v>148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37</v>
      </c>
      <c r="E17" s="328">
        <v>27</v>
      </c>
      <c r="F17" s="328">
        <v>43</v>
      </c>
      <c r="G17" s="329">
        <f t="shared" si="2"/>
        <v>21</v>
      </c>
      <c r="H17" s="328"/>
      <c r="I17" s="328"/>
      <c r="J17" s="329">
        <f t="shared" si="3"/>
        <v>21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13626</v>
      </c>
      <c r="E19" s="330">
        <f>SUM(E11:E18)</f>
        <v>241</v>
      </c>
      <c r="F19" s="330">
        <f>SUM(F11:F18)</f>
        <v>132</v>
      </c>
      <c r="G19" s="329">
        <f t="shared" si="2"/>
        <v>13735</v>
      </c>
      <c r="H19" s="330">
        <f>SUM(H11:H18)</f>
        <v>0</v>
      </c>
      <c r="I19" s="330">
        <f>SUM(I11:I18)</f>
        <v>0</v>
      </c>
      <c r="J19" s="329">
        <f t="shared" si="3"/>
        <v>13735</v>
      </c>
      <c r="K19" s="330">
        <f>SUM(K11:K18)</f>
        <v>7981</v>
      </c>
      <c r="L19" s="330">
        <f>SUM(L11:L18)</f>
        <v>696</v>
      </c>
      <c r="M19" s="330">
        <f>SUM(M11:M18)</f>
        <v>89</v>
      </c>
      <c r="N19" s="329">
        <f t="shared" si="4"/>
        <v>8588</v>
      </c>
      <c r="O19" s="330">
        <f>SUM(O11:O18)</f>
        <v>0</v>
      </c>
      <c r="P19" s="330">
        <f>SUM(P11:P18)</f>
        <v>0</v>
      </c>
      <c r="Q19" s="329">
        <f t="shared" si="0"/>
        <v>8588</v>
      </c>
      <c r="R19" s="340">
        <f t="shared" si="1"/>
        <v>5147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97</v>
      </c>
      <c r="E24" s="328"/>
      <c r="F24" s="328"/>
      <c r="G24" s="329">
        <f t="shared" si="2"/>
        <v>97</v>
      </c>
      <c r="H24" s="328"/>
      <c r="I24" s="328"/>
      <c r="J24" s="329">
        <f t="shared" si="3"/>
        <v>97</v>
      </c>
      <c r="K24" s="328">
        <v>93</v>
      </c>
      <c r="L24" s="328">
        <v>2</v>
      </c>
      <c r="M24" s="328"/>
      <c r="N24" s="329">
        <f t="shared" si="4"/>
        <v>95</v>
      </c>
      <c r="O24" s="328"/>
      <c r="P24" s="328"/>
      <c r="Q24" s="329">
        <f t="shared" si="0"/>
        <v>95</v>
      </c>
      <c r="R24" s="340">
        <f t="shared" si="1"/>
        <v>2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97</v>
      </c>
      <c r="H27" s="332">
        <f t="shared" si="5"/>
        <v>0</v>
      </c>
      <c r="I27" s="332">
        <f t="shared" si="5"/>
        <v>0</v>
      </c>
      <c r="J27" s="333">
        <f t="shared" si="3"/>
        <v>97</v>
      </c>
      <c r="K27" s="332">
        <f t="shared" si="5"/>
        <v>93</v>
      </c>
      <c r="L27" s="332">
        <f t="shared" si="5"/>
        <v>2</v>
      </c>
      <c r="M27" s="332">
        <f t="shared" si="5"/>
        <v>0</v>
      </c>
      <c r="N27" s="333">
        <f t="shared" si="4"/>
        <v>95</v>
      </c>
      <c r="O27" s="332">
        <f t="shared" si="5"/>
        <v>0</v>
      </c>
      <c r="P27" s="332">
        <f t="shared" si="5"/>
        <v>0</v>
      </c>
      <c r="Q27" s="333">
        <f t="shared" si="0"/>
        <v>95</v>
      </c>
      <c r="R27" s="343">
        <f t="shared" si="1"/>
        <v>2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13723</v>
      </c>
      <c r="E42" s="349">
        <f>E19+E20+E21+E27+E40+E41</f>
        <v>241</v>
      </c>
      <c r="F42" s="349">
        <f aca="true" t="shared" si="11" ref="F42:R42">F19+F20+F21+F27+F40+F41</f>
        <v>132</v>
      </c>
      <c r="G42" s="349">
        <f t="shared" si="11"/>
        <v>13832</v>
      </c>
      <c r="H42" s="349">
        <f t="shared" si="11"/>
        <v>0</v>
      </c>
      <c r="I42" s="349">
        <f t="shared" si="11"/>
        <v>0</v>
      </c>
      <c r="J42" s="349">
        <f t="shared" si="11"/>
        <v>13832</v>
      </c>
      <c r="K42" s="349">
        <f t="shared" si="11"/>
        <v>8074</v>
      </c>
      <c r="L42" s="349">
        <f t="shared" si="11"/>
        <v>698</v>
      </c>
      <c r="M42" s="349">
        <f t="shared" si="11"/>
        <v>89</v>
      </c>
      <c r="N42" s="349">
        <f t="shared" si="11"/>
        <v>8683</v>
      </c>
      <c r="O42" s="349">
        <f t="shared" si="11"/>
        <v>0</v>
      </c>
      <c r="P42" s="349">
        <f t="shared" si="11"/>
        <v>0</v>
      </c>
      <c r="Q42" s="349">
        <f t="shared" si="11"/>
        <v>8683</v>
      </c>
      <c r="R42" s="350">
        <f t="shared" si="11"/>
        <v>5149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42657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Евелина Миленска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5">
      <selection activeCell="C3" sqref="C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1117</v>
      </c>
      <c r="D26" s="362">
        <f>SUM(D27:D29)</f>
        <v>1117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1117</v>
      </c>
      <c r="D29" s="368">
        <v>1117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2981</v>
      </c>
      <c r="D30" s="368">
        <v>2981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16</v>
      </c>
      <c r="D31" s="368">
        <v>16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>
        <v>89</v>
      </c>
      <c r="D34" s="368">
        <v>89</v>
      </c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128</v>
      </c>
      <c r="D35" s="362">
        <f>SUM(D36:D39)</f>
        <v>128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128</v>
      </c>
      <c r="D37" s="368">
        <v>128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62</v>
      </c>
      <c r="D44" s="368">
        <v>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4393</v>
      </c>
      <c r="D45" s="438">
        <f>D26+D30+D31+D33+D32+D34+D35+D40</f>
        <v>4393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4393</v>
      </c>
      <c r="D46" s="444">
        <f>D45+D23+D21+D11</f>
        <v>4393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1870</v>
      </c>
      <c r="D58" s="138">
        <f>D59+D61</f>
        <v>0</v>
      </c>
      <c r="E58" s="136">
        <f t="shared" si="1"/>
        <v>1870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1870</v>
      </c>
      <c r="D59" s="197"/>
      <c r="E59" s="136">
        <f t="shared" si="1"/>
        <v>1870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628</v>
      </c>
      <c r="D66" s="197"/>
      <c r="E66" s="136">
        <f t="shared" si="1"/>
        <v>628</v>
      </c>
      <c r="F66" s="196"/>
    </row>
    <row r="67" spans="1:6" ht="15">
      <c r="A67" s="370" t="s">
        <v>684</v>
      </c>
      <c r="B67" s="135" t="s">
        <v>685</v>
      </c>
      <c r="C67" s="197">
        <v>628</v>
      </c>
      <c r="D67" s="197"/>
      <c r="E67" s="136">
        <f t="shared" si="1"/>
        <v>628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2498</v>
      </c>
      <c r="D68" s="435">
        <f>D54+D58+D63+D64+D65+D66</f>
        <v>0</v>
      </c>
      <c r="E68" s="436">
        <f t="shared" si="1"/>
        <v>2498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163</v>
      </c>
      <c r="D70" s="197"/>
      <c r="E70" s="136">
        <f t="shared" si="1"/>
        <v>163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</v>
      </c>
      <c r="D77" s="138">
        <f>D78+D80</f>
        <v>1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1</v>
      </c>
      <c r="D78" s="197">
        <v>1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92</v>
      </c>
      <c r="D82" s="138">
        <f>SUM(D83:D86)</f>
        <v>92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v>92</v>
      </c>
      <c r="D85" s="197">
        <v>92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3334</v>
      </c>
      <c r="D87" s="134">
        <f>SUM(D88:D92)+D96</f>
        <v>3334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3108</v>
      </c>
      <c r="D89" s="197">
        <v>3108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138</v>
      </c>
      <c r="D91" s="197">
        <v>138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30</v>
      </c>
      <c r="D92" s="138">
        <f>SUM(D93:D95)</f>
        <v>30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30</v>
      </c>
      <c r="D95" s="197">
        <v>30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56</v>
      </c>
      <c r="D96" s="197">
        <v>56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27</v>
      </c>
      <c r="D97" s="197">
        <v>27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3454</v>
      </c>
      <c r="D98" s="433">
        <f>D87+D82+D77+D73+D97</f>
        <v>3454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6115</v>
      </c>
      <c r="D99" s="427">
        <f>D98+D70+D68</f>
        <v>3454</v>
      </c>
      <c r="E99" s="427">
        <f>E98+E70+E68</f>
        <v>2661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42657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58">
      <selection activeCell="A7" sqref="A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1829</v>
      </c>
      <c r="D30" s="368">
        <v>1829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1829</v>
      </c>
      <c r="D45" s="438">
        <f>D26+D30+D31+D33+D32+D34+D35+D40</f>
        <v>1829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1829</v>
      </c>
      <c r="D46" s="444">
        <f>D45+D23+D21+D11</f>
        <v>1829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15</v>
      </c>
      <c r="D89" s="197">
        <v>15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</v>
      </c>
      <c r="D98" s="433">
        <f>D87+D82+D77+D73+D97</f>
        <v>15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15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42657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2016-09-14T10:20:26Z</cp:lastPrinted>
  <dcterms:created xsi:type="dcterms:W3CDTF">2006-09-16T00:00:00Z</dcterms:created>
  <dcterms:modified xsi:type="dcterms:W3CDTF">2017-01-24T11:07:33Z</dcterms:modified>
  <cp:category/>
  <cp:version/>
  <cp:contentType/>
  <cp:contentStatus/>
</cp:coreProperties>
</file>