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<sst xmlns="http://schemas.openxmlformats.org/spreadsheetml/2006/main" count="1063" uniqueCount="872">
  <si>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</si>
  <si>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</si>
  <si>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</si>
  <si>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</si>
  <si>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</si>
  <si>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</si>
  <si>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</si>
  <si>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</si>
  <si>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</si>
  <si>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</si>
  <si>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</si>
  <si>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</si>
  <si>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</si>
  <si>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</si>
  <si>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</si>
  <si>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</si>
  <si>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</si>
  <si>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</si>
  <si>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</si>
  <si>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</si>
  <si>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</si>
  <si>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</si>
  <si>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</si>
  <si>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</si>
  <si>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</si>
  <si>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</si>
  <si>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</si>
  <si>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</si>
  <si>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</si>
  <si>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</si>
  <si>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</si>
  <si>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</si>
  <si>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</si>
  <si>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</si>
  <si>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</si>
  <si>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</si>
  <si>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</si>
  <si>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</si>
  <si>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</si>
  <si>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</si>
  <si>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</si>
  <si>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</si>
  <si>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</si>
  <si>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</si>
  <si>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</si>
  <si>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</si>
  <si>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</si>
  <si>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</si>
  <si>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</si>
  <si>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</si>
  <si>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</si>
  <si>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</si>
  <si>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</si>
  <si>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</si>
  <si>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</si>
  <si>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</si>
  <si>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</si>
  <si>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</si>
  <si>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</si>
  <si>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</si>
  <si>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</si>
  <si>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</si>
  <si>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</si>
  <si>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</si>
  <si>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</si>
  <si>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</si>
  <si>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</si>
  <si>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</si>
  <si>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</si>
  <si>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</si>
  <si>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</si>
  <si>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</si>
  <si>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</si>
  <si>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</si>
  <si>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</si>
  <si>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</si>
  <si>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</si>
  <si>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</si>
  <si>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</si>
  <si>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</si>
  <si>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</si>
  <si>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</si>
  <si>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</si>
  <si>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</si>
  <si>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</si>
  <si>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</si>
  <si>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</si>
  <si>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</si>
  <si>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</si>
  <si>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</si>
  <si>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</si>
  <si>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</si>
  <si>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</si>
  <si>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</si>
  <si>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</si>
  <si>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</si>
  <si>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</si>
  <si>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</si>
  <si>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</si>
  <si>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</si>
  <si>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</si>
  <si>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</si>
  <si>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</si>
  <si>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</si>
  <si>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</si>
  <si>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</si>
  <si>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</si>
  <si>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</si>
  <si>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</si>
  <si>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</si>
  <si>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</si>
  <si>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</si>
  <si>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</si>
  <si>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</si>
  <si>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</si>
  <si>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</si>
  <si>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</si>
  <si>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</si>
  <si>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</si>
  <si>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</si>
  <si>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</si>
  <si>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</si>
  <si>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</si>
  <si>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</si>
  <si>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</si>
  <si>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</si>
  <si>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</si>
  <si>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</si>
  <si>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</si>
  <si>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</si>
  <si>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</si>
  <si>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</si>
  <si>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</si>
  <si>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</si>
  <si>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</si>
  <si>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</si>
  <si>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</si>
  <si>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</si>
  <si>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</si>
  <si>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</si>
  <si>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</si>
  <si>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</si>
  <si>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</si>
  <si>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</si>
  <si>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</si>
  <si>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</si>
  <si>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</si>
  <si>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</si>
  <si>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</si>
  <si>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</si>
  <si>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</si>
  <si>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</si>
  <si>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</si>
  <si>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</si>
  <si>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</si>
  <si>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</si>
  <si>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</si>
  <si>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</si>
  <si>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</si>
  <si>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</si>
  <si>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</si>
  <si>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</si>
  <si>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</si>
  <si>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</si>
  <si>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</si>
  <si>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</si>
  <si>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</si>
  <si>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</si>
  <si>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</si>
  <si>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</si>
  <si>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</si>
  <si>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</si>
  <si>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</si>
  <si>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</si>
  <si>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</si>
  <si>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</si>
  <si>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</si>
  <si>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</si>
  <si>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</si>
  <si>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</si>
  <si>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</si>
  <si>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</si>
  <si>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</si>
  <si>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</si>
  <si>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</si>
  <si>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</si>
  <si>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</si>
  <si>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</si>
  <si>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</si>
  <si>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</si>
  <si>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</si>
  <si>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</si>
  <si>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</si>
  <si>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</si>
  <si>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</si>
  <si>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</si>
  <si>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</si>
  <si>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</si>
  <si>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</si>
  <si>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</si>
  <si>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</si>
  <si>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</si>
  <si>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</si>
  <si>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</si>
  <si>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</si>
  <si>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</si>
  <si>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</si>
  <si>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</si>
  <si>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</si>
  <si>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</si>
  <si>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</si>
  <si>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</si>
  <si>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</si>
  <si>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</si>
  <si>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</si>
  <si>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</si>
  <si>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</si>
  <si>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</si>
  <si>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</si>
  <si>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</si>
  <si>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</si>
  <si>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</si>
  <si>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</si>
  <si>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</si>
  <si>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</si>
  <si>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</si>
  <si>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</si>
  <si>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</si>
  <si>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</si>
  <si>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</si>
  <si>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</si>
  <si>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</si>
  <si>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</si>
  <si>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</si>
  <si>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</si>
  <si>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</si>
  <si>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</si>
  <si>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</si>
  <si>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</si>
  <si>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</si>
  <si>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</si>
  <si>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</si>
  <si>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</si>
  <si>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</si>
  <si>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</si>
  <si>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</si>
  <si>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</si>
  <si>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</si>
  <si>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</si>
  <si>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</si>
  <si>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</si>
  <si>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</si>
  <si>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</si>
  <si>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</si>
  <si>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</si>
  <si>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</si>
  <si>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</si>
  <si>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</si>
  <si>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</si>
  <si>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</si>
  <si>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</si>
  <si>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</si>
  <si>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</si>
  <si>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</si>
  <si>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</si>
  <si>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</si>
  <si>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</si>
  <si>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</si>
  <si>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</si>
  <si>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</si>
  <si>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</si>
  <si>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</si>
  <si>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</si>
  <si>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</si>
  <si>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</si>
  <si>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</si>
  <si>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</si>
  <si>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</si>
  <si>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</si>
  <si>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</si>
  <si>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</si>
  <si>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</si>
  <si>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</si>
  <si>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</si>
  <si>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</si>
  <si>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</si>
  <si>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</si>
  <si>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</si>
  <si>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</si>
  <si>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</si>
  <si>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</si>
  <si>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</si>
  <si>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</si>
  <si>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</si>
  <si>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</si>
  <si>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</si>
  <si>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</si>
  <si>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</si>
  <si>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</si>
  <si>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</si>
  <si>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</si>
  <si>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</si>
  <si>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</si>
  <si>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</si>
  <si>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</si>
  <si>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</si>
  <si>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</si>
  <si>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</si>
  <si>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</si>
  <si>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</si>
  <si>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</si>
  <si>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</si>
  <si>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</si>
  <si>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</si>
  <si>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</si>
  <si>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</si>
  <si>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</si>
  <si>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</si>
  <si>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</si>
  <si>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</si>
  <si>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</si>
  <si>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</si>
  <si>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</si>
  <si>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</si>
  <si>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</si>
  <si>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</si>
  <si>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</si>
  <si>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</si>
  <si>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</si>
  <si>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</si>
  <si>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</si>
  <si>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</si>
  <si>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</si>
  <si>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</si>
  <si>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</si>
  <si>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</si>
  <si>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</si>
  <si>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</si>
  <si>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</si>
  <si>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</si>
  <si>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</si>
  <si>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</si>
  <si>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</si>
  <si>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</si>
  <si>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</si>
  <si>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</si>
  <si>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</si>
  <si>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</si>
  <si>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</si>
  <si>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</si>
  <si>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</si>
  <si>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</si>
  <si>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</si>
  <si>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</si>
  <si>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</si>
  <si>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</si>
  <si>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</si>
  <si>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</si>
  <si>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</si>
  <si>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</si>
  <si>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</si>
  <si>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</si>
  <si>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</si>
  <si>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</si>
  <si>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</si>
  <si>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</si>
  <si>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</si>
  <si>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</si>
  <si>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</si>
  <si>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</si>
  <si>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</si>
  <si>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</si>
  <si>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</si>
  <si>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</si>
  <si>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</si>
  <si>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</si>
  <si>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</si>
  <si>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</si>
  <si>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</si>
  <si>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</si>
  <si>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</si>
  <si>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</si>
  <si>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</si>
  <si>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</si>
  <si>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</si>
  <si>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</si>
  <si>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</si>
  <si>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</si>
  <si>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</si>
  <si>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</si>
  <si>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</si>
  <si>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</si>
  <si>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</si>
  <si>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</si>
  <si>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</si>
  <si>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</si>
  <si>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</si>
  <si>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</si>
  <si>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</si>
  <si>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</si>
  <si>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</si>
  <si>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</si>
  <si>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</si>
  <si>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</si>
  <si>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</si>
  <si>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</si>
  <si>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</si>
  <si>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</si>
  <si>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</si>
  <si>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</si>
  <si>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</si>
  <si>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</si>
  <si>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</si>
  <si>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</si>
  <si>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</si>
  <si>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</si>
  <si>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</si>
  <si>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</si>
  <si>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</si>
  <si>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</si>
  <si>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</si>
  <si>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</si>
  <si>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</si>
  <si>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</si>
  <si>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</si>
  <si>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</si>
  <si>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</si>
  <si>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</si>
  <si>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</si>
  <si>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</si>
  <si>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</si>
  <si>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</si>
  <si>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</si>
  <si>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</si>
  <si>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</si>
  <si>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</si>
  <si>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</si>
  <si>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</si>
  <si>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</si>
  <si>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</si>
  <si>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</si>
  <si>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</si>
  <si>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</si>
  <si>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</si>
  <si>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</si>
  <si>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</si>
  <si>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</si>
  <si>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</si>
  <si>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</si>
  <si>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</si>
  <si>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</si>
  <si>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</si>
  <si>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</si>
  <si>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</si>
  <si>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</si>
  <si>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</si>
  <si>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</si>
  <si>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</si>
  <si>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</si>
  <si>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</si>
  <si>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</si>
  <si>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</si>
  <si>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</si>
  <si>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</si>
  <si>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</si>
  <si>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</si>
  <si>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</si>
  <si>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</si>
  <si>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</si>
  <si>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</si>
  <si>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</si>
  <si>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</si>
  <si>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</si>
  <si>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</si>
  <si>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</si>
  <si>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</si>
  <si>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</si>
  <si>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</si>
  <si>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</si>
  <si>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</si>
  <si>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</si>
  <si>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</si>
  <si>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</si>
  <si>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</si>
  <si>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</si>
  <si>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</si>
  <si>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</si>
  <si>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</si>
  <si>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</si>
  <si>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</si>
  <si>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</si>
  <si>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</si>
  <si>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</si>
  <si>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</si>
  <si>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</si>
  <si>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</si>
  <si>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</si>
  <si>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</si>
  <si>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</si>
  <si>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</si>
  <si>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</si>
  <si>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</si>
  <si>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</si>
  <si>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</si>
  <si>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</si>
  <si>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</si>
  <si>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</si>
  <si>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</si>
  <si>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</si>
  <si>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</si>
  <si>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</si>
  <si>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</si>
  <si>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</si>
  <si>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</si>
  <si>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</si>
  <si>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</si>
  <si>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</si>
  <si>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</si>
  <si>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</si>
  <si>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</si>
  <si>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</si>
  <si>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</si>
  <si>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</si>
  <si>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</si>
  <si>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</si>
  <si>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</si>
  <si>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</si>
  <si>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</si>
  <si>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</si>
  <si>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</si>
  <si>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</si>
  <si>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</si>
  <si>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</si>
  <si>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</si>
  <si>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</si>
  <si>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</si>
  <si>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</si>
  <si>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</si>
  <si>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</si>
  <si>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</si>
  <si>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</si>
  <si>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</si>
  <si>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</si>
  <si>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</si>
  <si>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</si>
  <si>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</si>
  <si>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</si>
  <si>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</si>
  <si>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</si>
  <si>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</si>
  <si>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</si>
  <si>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</si>
  <si>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</si>
  <si>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</si>
  <si>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</si>
  <si>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</si>
  <si>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</si>
  <si>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</si>
  <si>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</si>
  <si>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</si>
  <si>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</si>
  <si>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</si>
  <si>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</si>
  <si>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</si>
  <si>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</si>
  <si>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</si>
  <si>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</si>
  <si>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</si>
  <si>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</si>
  <si>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</si>
  <si>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</si>
  <si>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</si>
  <si>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</si>
  <si>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</si>
  <si>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</si>
  <si>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</si>
  <si>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</si>
  <si>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</si>
  <si>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</si>
  <si>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</si>
  <si>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</si>
  <si>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</si>
  <si>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</si>
  <si>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</si>
  <si>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</si>
  <si>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</si>
  <si>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</si>
  <si>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</si>
  <si>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</si>
  <si>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</si>
  <si>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</si>
  <si>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</si>
  <si>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</si>
  <si>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</si>
  <si>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</si>
  <si>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</si>
  <si>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</si>
  <si>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</si>
  <si>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</si>
  <si>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</si>
  <si>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</si>
  <si>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</si>
  <si>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</si>
  <si>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</si>
  <si>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</si>
  <si>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</si>
  <si>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</si>
  <si>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</si>
  <si>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</si>
  <si>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</si>
  <si>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</si>
  <si>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</si>
  <si>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</si>
  <si>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</si>
  <si>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</si>
  <si>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</si>
  <si>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</si>
  <si>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</si>
  <si>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</si>
  <si>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</si>
  <si>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</si>
  <si>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</si>
  <si>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</si>
  <si>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</si>
  <si>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</si>
  <si>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</si>
  <si>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</si>
  <si>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</si>
  <si>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</si>
  <si>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</si>
  <si>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</si>
  <si>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</si>
  <si>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</si>
  <si>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</si>
  <si>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</si>
  <si>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</si>
  <si>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</si>
  <si>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</si>
  <si>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</si>
  <si>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</si>
  <si>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</si>
  <si>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</si>
  <si>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</si>
  <si>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</si>
  <si>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</si>
  <si>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</si>
  <si>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</si>
  <si>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</si>
  <si>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</si>
  <si>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</si>
  <si>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</si>
  <si>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</si>
  <si>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</si>
  <si>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</si>
  <si>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</si>
  <si>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</si>
  <si>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</si>
  <si>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</si>
  <si>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</si>
  <si>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</si>
  <si>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</si>
  <si>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</si>
  <si>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</si>
  <si>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</si>
  <si>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</si>
  <si>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</si>
  <si>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</si>
  <si>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</si>
  <si>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</si>
  <si>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</si>
  <si>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</si>
  <si>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</si>
  <si>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</si>
  <si>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</si>
  <si>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</si>
  <si>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</si>
  <si>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</si>
  <si>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</si>
  <si>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</si>
  <si>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</si>
  <si>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</si>
  <si>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</si>
  <si>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</si>
  <si>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</si>
  <si>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</si>
  <si>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</si>
  <si>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</si>
  <si>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</si>
  <si>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</si>
  <si>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</si>
  <si>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</si>
  <si>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</si>
  <si>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</si>
  <si>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</si>
  <si>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</si>
  <si>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</si>
  <si>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</si>
  <si>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</si>
  <si>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</si>
  <si>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</si>
  <si>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</si>
  <si>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</si>
  <si>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</si>
  <si>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</si>
  <si>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</si>
  <si>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</si>
  <si>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</si>
  <si>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</si>
  <si>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</si>
  <si>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</si>
  <si>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</si>
  <si>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</si>
  <si>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</si>
  <si>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</si>
  <si>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</si>
  <si>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</si>
  <si>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</si>
  <si>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</si>
  <si>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</si>
  <si>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</si>
  <si>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</si>
  <si>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</si>
  <si>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</si>
  <si>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</si>
  <si>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</si>
  <si>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</si>
  <si>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</si>
  <si>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</si>
  <si>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</si>
  <si>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</si>
  <si>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</si>
  <si>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</si>
  <si>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</si>
  <si>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</si>
  <si>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</si>
  <si>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</si>
  <si>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</si>
  <si>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</si>
  <si>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</si>
  <si>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</si>
  <si>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</si>
  <si>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</si>
  <si>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</si>
  <si>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</si>
  <si>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</si>
  <si>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</si>
  <si>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</si>
  <si>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</si>
  <si>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</si>
  <si>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</si>
  <si>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</si>
  <si>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</si>
  <si>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</si>
  <si>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</si>
  <si>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</si>
  <si>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</si>
  <si>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</si>
  <si>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</si>
  <si>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</si>
  <si>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</si>
  <si>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</si>
  <si>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</si>
  <si>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</si>
  <si>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</si>
  <si>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</si>
  <si>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</si>
  <si>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</si>
  <si>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</si>
  <si>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</si>
  <si>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</si>
  <si>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</si>
  <si>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</si>
  <si>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</si>
  <si>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</si>
  <si>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</si>
  <si>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</si>
  <si>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</si>
  <si>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</si>
  <si>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</si>
  <si>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</si>
  <si>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</si>
  <si>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</si>
  <si>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</si>
  <si>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</si>
  <si>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</si>
  <si>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</si>
  <si>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</si>
  <si>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</si>
  <si>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</si>
  <si>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</si>
  <si>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</si>
  <si>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</si>
  <si>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</si>
  <si>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</si>
  <si>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</si>
  <si>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</si>
  <si>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</si>
  <si>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</si>
  <si>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</si>
  <si>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</si>
  <si>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</si>
  <si>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</si>
  <si>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</si>
  <si>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</si>
  <si>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</si>
  <si>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</si>
  <si>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</si>
  <si>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</si>
  <si>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</si>
  <si>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</si>
  <si>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</si>
  <si>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</si>
  <si>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</si>
  <si>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</si>
  <si>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</si>
  <si>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</si>
  <si>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</si>
  <si>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</si>
  <si>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</si>
  <si>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</si>
  <si>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</si>
  <si>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</si>
  <si>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</si>
  <si>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</si>
  <si>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</si>
  <si>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</si>
  <si>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</si>
  <si>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</si>
  <si>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</si>
  <si>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</si>
  <si>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</si>
  <si>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</si>
  <si>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</si>
  <si>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</si>
  <si>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</si>
  <si>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</si>
  <si>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</si>
  <si>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</si>
  <si>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</si>
  <si>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</si>
  <si>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</si>
  <si>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</si>
  <si>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</si>
  <si>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</si>
  <si>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</si>
  <si>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</si>
  <si>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</si>
  <si>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</si>
  <si>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</si>
  <si>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</si>
  <si>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</si>
  <si>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</si>
  <si>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</si>
  <si>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</si>
  <si>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</si>
  <si>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</si>
  <si>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</si>
  <si>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</si>
  <si>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</si>
  <si>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</si>
  <si>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</si>
  <si>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</si>
  <si>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</si>
  <si>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</si>
  <si>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</si>
  <si>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</si>
  <si>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</si>
  <si>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</si>
  <si>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</si>
  <si>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</si>
  <si>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</si>
  <si>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01.01.2015 - 31.03.2015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</si>
</sst>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9">
      <selection activeCell="D87" sqref="D8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861</v>
      </c>
      <c r="F3" s="217" t="s">
        <v>2</v>
      </c>
      <c r="G3" s="172"/>
      <c r="H3" s="461">
        <v>175043618</v>
      </c>
    </row>
    <row r="4" spans="1:8" ht="15">
      <c r="A4" s="586" t="s">
        <v>3</v>
      </c>
      <c r="B4" s="583"/>
      <c r="C4" s="583"/>
      <c r="D4" s="583"/>
      <c r="E4" s="504" t="s">
        <v>858</v>
      </c>
      <c r="F4" s="588" t="s">
        <v>4</v>
      </c>
      <c r="G4" s="589"/>
      <c r="H4" s="461" t="s">
        <v>159</v>
      </c>
    </row>
    <row r="5" spans="1:8" ht="15">
      <c r="A5" s="586" t="s">
        <v>5</v>
      </c>
      <c r="B5" s="587"/>
      <c r="C5" s="587"/>
      <c r="D5" s="587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2089</v>
      </c>
      <c r="H11" s="152">
        <v>2089</v>
      </c>
    </row>
    <row r="12" spans="1:8" ht="15">
      <c r="A12" s="235" t="s">
        <v>24</v>
      </c>
      <c r="B12" s="241" t="s">
        <v>25</v>
      </c>
      <c r="C12" s="151">
        <v>0</v>
      </c>
      <c r="D12" s="151">
        <v>1156</v>
      </c>
      <c r="E12" s="237" t="s">
        <v>26</v>
      </c>
      <c r="F12" s="242" t="s">
        <v>27</v>
      </c>
      <c r="G12" s="153">
        <v>2089</v>
      </c>
      <c r="H12" s="153">
        <v>2089</v>
      </c>
    </row>
    <row r="13" spans="1:8" ht="15">
      <c r="A13" s="235" t="s">
        <v>28</v>
      </c>
      <c r="B13" s="241" t="s">
        <v>29</v>
      </c>
      <c r="C13" s="151">
        <v>15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565</v>
      </c>
      <c r="D15" s="151">
        <v>588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2089</v>
      </c>
      <c r="H17" s="154">
        <f>H11+H14+H15+H16</f>
        <v>2089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580</v>
      </c>
      <c r="D19" s="155">
        <f>SUM(D11:D18)</f>
        <v>1760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</v>
      </c>
      <c r="H21" s="156">
        <f>SUM(H22:H24)</f>
        <v>200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200</v>
      </c>
      <c r="H22" s="152">
        <v>200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</v>
      </c>
      <c r="H25" s="154">
        <f>H19+H20+H21</f>
        <v>200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51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847</v>
      </c>
      <c r="H31" s="152">
        <v>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898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3187</v>
      </c>
      <c r="H36" s="154">
        <f>H25+H17+H33</f>
        <v>2340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172</v>
      </c>
      <c r="H44" s="152">
        <v>215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730</v>
      </c>
      <c r="D47" s="151">
        <v>945</v>
      </c>
      <c r="E47" s="251" t="s">
        <v>145</v>
      </c>
      <c r="F47" s="242" t="s">
        <v>146</v>
      </c>
      <c r="G47" s="152">
        <v>10659</v>
      </c>
      <c r="H47" s="152">
        <v>11344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1147</v>
      </c>
      <c r="H48" s="152">
        <v>1244</v>
      </c>
    </row>
    <row r="49" spans="1:18" ht="15">
      <c r="A49" s="235" t="s">
        <v>151</v>
      </c>
      <c r="B49" s="241" t="s">
        <v>152</v>
      </c>
      <c r="C49" s="151">
        <v>6412</v>
      </c>
      <c r="D49" s="151">
        <v>6458</v>
      </c>
      <c r="E49" s="251" t="s">
        <v>51</v>
      </c>
      <c r="F49" s="245" t="s">
        <v>153</v>
      </c>
      <c r="G49" s="154">
        <f>SUM(G43:G48)</f>
        <v>11978</v>
      </c>
      <c r="H49" s="154">
        <f>SUM(H43:H48)</f>
        <v>12803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7142</v>
      </c>
      <c r="D51" s="155">
        <f>SUM(D47:D50)</f>
        <v>7403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7723</v>
      </c>
      <c r="D55" s="155">
        <f>D19+D20+D21+D27+D32+D45+D51+D53+D54</f>
        <v>9164</v>
      </c>
      <c r="E55" s="237" t="s">
        <v>172</v>
      </c>
      <c r="F55" s="261" t="s">
        <v>173</v>
      </c>
      <c r="G55" s="154">
        <f>G49+G51+G52+G53+G54</f>
        <v>11978</v>
      </c>
      <c r="H55" s="154">
        <f>H49+H51+H52+H53+H54</f>
        <v>12803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385+380</f>
        <v>765</v>
      </c>
      <c r="H59" s="152">
        <v>820</v>
      </c>
      <c r="M59" s="157"/>
    </row>
    <row r="60" spans="1:8" ht="15">
      <c r="A60" s="235" t="s">
        <v>183</v>
      </c>
      <c r="B60" s="241" t="s">
        <v>184</v>
      </c>
      <c r="C60" s="151">
        <v>833</v>
      </c>
      <c r="D60" s="151">
        <v>315</v>
      </c>
      <c r="E60" s="237" t="s">
        <v>185</v>
      </c>
      <c r="F60" s="242" t="s">
        <v>186</v>
      </c>
      <c r="G60" s="152">
        <v>2054</v>
      </c>
      <c r="H60" s="152">
        <v>1369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396</v>
      </c>
      <c r="H61" s="154">
        <f>SUM(H62:H68)</f>
        <v>305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93</v>
      </c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833</v>
      </c>
      <c r="D64" s="155">
        <f>SUM(D58:D63)</f>
        <v>315</v>
      </c>
      <c r="E64" s="237" t="s">
        <v>200</v>
      </c>
      <c r="F64" s="242" t="s">
        <v>201</v>
      </c>
      <c r="G64" s="152">
        <f>248-61</f>
        <v>187</v>
      </c>
      <c r="H64" s="152">
        <v>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61</v>
      </c>
      <c r="H65" s="152">
        <v>16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2533+1125</f>
        <v>3658</v>
      </c>
      <c r="D67" s="151">
        <v>3206</v>
      </c>
      <c r="E67" s="237" t="s">
        <v>209</v>
      </c>
      <c r="F67" s="242" t="s">
        <v>210</v>
      </c>
      <c r="G67" s="152">
        <v>8</v>
      </c>
      <c r="H67" s="152">
        <v>1</v>
      </c>
    </row>
    <row r="68" spans="1:8" ht="15">
      <c r="A68" s="235" t="s">
        <v>211</v>
      </c>
      <c r="B68" s="241" t="s">
        <v>212</v>
      </c>
      <c r="C68" s="151">
        <f>86</f>
        <v>86</v>
      </c>
      <c r="D68" s="151">
        <v>88</v>
      </c>
      <c r="E68" s="237" t="s">
        <v>213</v>
      </c>
      <c r="F68" s="242" t="s">
        <v>214</v>
      </c>
      <c r="G68" s="152">
        <v>15</v>
      </c>
      <c r="H68" s="152">
        <v>168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212</v>
      </c>
      <c r="H69" s="152">
        <v>219</v>
      </c>
    </row>
    <row r="70" spans="1:8" ht="15">
      <c r="A70" s="235" t="s">
        <v>218</v>
      </c>
      <c r="B70" s="241" t="s">
        <v>219</v>
      </c>
      <c r="C70" s="151"/>
      <c r="D70" s="151">
        <v>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3427</v>
      </c>
      <c r="H71" s="161">
        <f>H59+H60+H61+H69+H70</f>
        <v>2713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</v>
      </c>
      <c r="D72" s="151">
        <v>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33+5552</f>
        <v>5585</v>
      </c>
      <c r="D74" s="151">
        <v>5152</v>
      </c>
      <c r="E74" s="237" t="s">
        <v>231</v>
      </c>
      <c r="F74" s="280" t="s">
        <v>232</v>
      </c>
      <c r="G74" s="152">
        <v>782</v>
      </c>
      <c r="H74" s="152">
        <v>1173</v>
      </c>
    </row>
    <row r="75" spans="1:15" ht="15">
      <c r="A75" s="235" t="s">
        <v>76</v>
      </c>
      <c r="B75" s="249" t="s">
        <v>233</v>
      </c>
      <c r="C75" s="155">
        <f>SUM(C67:C74)</f>
        <v>9337</v>
      </c>
      <c r="D75" s="155">
        <f>SUM(D67:D74)</f>
        <v>8454</v>
      </c>
      <c r="E75" s="251" t="s">
        <v>160</v>
      </c>
      <c r="F75" s="245" t="s">
        <v>234</v>
      </c>
      <c r="G75" s="152">
        <v>0</v>
      </c>
      <c r="H75" s="152">
        <v>957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4209</v>
      </c>
      <c r="H79" s="162">
        <f>H71+H74+H75+H76</f>
        <v>4843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1481</v>
      </c>
      <c r="D88" s="151">
        <v>2052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1481</v>
      </c>
      <c r="D91" s="155">
        <f>SUM(D87:D90)</f>
        <v>2053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11651</v>
      </c>
      <c r="D93" s="155">
        <f>D64+D75+D84+D91+D92</f>
        <v>10822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19374</v>
      </c>
      <c r="D94" s="164">
        <f>D93+D55</f>
        <v>19986</v>
      </c>
      <c r="E94" s="449" t="s">
        <v>270</v>
      </c>
      <c r="F94" s="289" t="s">
        <v>271</v>
      </c>
      <c r="G94" s="165">
        <f>G36+G39+G55+G79</f>
        <v>19374</v>
      </c>
      <c r="H94" s="165">
        <f>H36+H39+H55+H79</f>
        <v>19986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0" t="s">
        <v>817</v>
      </c>
      <c r="D98" s="590"/>
      <c r="E98" s="590"/>
      <c r="F98" s="170"/>
      <c r="G98" s="171"/>
      <c r="H98" s="172"/>
      <c r="M98" s="157"/>
    </row>
    <row r="99" spans="1:8" ht="15">
      <c r="A99" s="575">
        <v>42109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90" t="s">
        <v>868</v>
      </c>
      <c r="D100" s="582"/>
      <c r="E100" s="582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H20" sqref="H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01.01.2015 - 31.03.2015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</v>
      </c>
      <c r="D9" s="46">
        <v>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116</v>
      </c>
      <c r="D10" s="46">
        <v>133</v>
      </c>
      <c r="E10" s="298" t="s">
        <v>288</v>
      </c>
      <c r="F10" s="549" t="s">
        <v>289</v>
      </c>
      <c r="G10" s="550">
        <v>2177</v>
      </c>
      <c r="H10" s="550">
        <v>2325</v>
      </c>
    </row>
    <row r="11" spans="1:8" ht="12">
      <c r="A11" s="298" t="s">
        <v>290</v>
      </c>
      <c r="B11" s="299" t="s">
        <v>291</v>
      </c>
      <c r="C11" s="46">
        <v>58</v>
      </c>
      <c r="D11" s="46">
        <v>75</v>
      </c>
      <c r="E11" s="300" t="s">
        <v>292</v>
      </c>
      <c r="F11" s="549" t="s">
        <v>293</v>
      </c>
      <c r="G11" s="550">
        <v>173</v>
      </c>
      <c r="H11" s="550">
        <v>204</v>
      </c>
    </row>
    <row r="12" spans="1:8" ht="12">
      <c r="A12" s="298" t="s">
        <v>294</v>
      </c>
      <c r="B12" s="299" t="s">
        <v>295</v>
      </c>
      <c r="C12" s="46">
        <v>93</v>
      </c>
      <c r="D12" s="46">
        <v>94</v>
      </c>
      <c r="E12" s="300" t="s">
        <v>78</v>
      </c>
      <c r="F12" s="549" t="s">
        <v>296</v>
      </c>
      <c r="G12" s="550">
        <v>36</v>
      </c>
      <c r="H12" s="550">
        <v>113</v>
      </c>
    </row>
    <row r="13" spans="1:18" ht="12">
      <c r="A13" s="298" t="s">
        <v>297</v>
      </c>
      <c r="B13" s="299" t="s">
        <v>298</v>
      </c>
      <c r="C13" s="46">
        <v>12</v>
      </c>
      <c r="D13" s="46">
        <v>12</v>
      </c>
      <c r="E13" s="301" t="s">
        <v>51</v>
      </c>
      <c r="F13" s="551" t="s">
        <v>299</v>
      </c>
      <c r="G13" s="548">
        <f>SUM(G9:G12)</f>
        <v>2386</v>
      </c>
      <c r="H13" s="548">
        <f>SUM(H9:H12)</f>
        <v>2642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2114</v>
      </c>
      <c r="D14" s="46">
        <v>2269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427</v>
      </c>
      <c r="D16" s="47">
        <v>10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415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2824</v>
      </c>
      <c r="D19" s="49">
        <f>SUM(D9:D15)+D16</f>
        <v>2598</v>
      </c>
      <c r="E19" s="304" t="s">
        <v>316</v>
      </c>
      <c r="F19" s="552" t="s">
        <v>317</v>
      </c>
      <c r="G19" s="550">
        <v>335</v>
      </c>
      <c r="H19" s="550">
        <v>335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1179</v>
      </c>
      <c r="H21" s="550"/>
    </row>
    <row r="22" spans="1:8" ht="24">
      <c r="A22" s="304" t="s">
        <v>323</v>
      </c>
      <c r="B22" s="305" t="s">
        <v>324</v>
      </c>
      <c r="C22" s="46">
        <v>227</v>
      </c>
      <c r="D22" s="46">
        <v>275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0</v>
      </c>
      <c r="D24" s="46">
        <v>0</v>
      </c>
      <c r="E24" s="301" t="s">
        <v>103</v>
      </c>
      <c r="F24" s="554" t="s">
        <v>333</v>
      </c>
      <c r="G24" s="548">
        <f>SUM(G19:G23)</f>
        <v>1514</v>
      </c>
      <c r="H24" s="548">
        <f>SUM(H19:H23)</f>
        <v>335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229</v>
      </c>
      <c r="D26" s="49">
        <f>SUM(D22:D25)</f>
        <v>280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3053</v>
      </c>
      <c r="D28" s="50">
        <f>D26+D19</f>
        <v>2878</v>
      </c>
      <c r="E28" s="127" t="s">
        <v>338</v>
      </c>
      <c r="F28" s="554" t="s">
        <v>339</v>
      </c>
      <c r="G28" s="548">
        <f>G13+G15+G24</f>
        <v>3900</v>
      </c>
      <c r="H28" s="548">
        <f>H13+H15+H24</f>
        <v>2977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847</v>
      </c>
      <c r="D30" s="50">
        <f>IF((H28-D28)&gt;0,H28-D28,0)</f>
        <v>99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3053</v>
      </c>
      <c r="D33" s="49">
        <f>D28-D31+D32</f>
        <v>2878</v>
      </c>
      <c r="E33" s="127" t="s">
        <v>352</v>
      </c>
      <c r="F33" s="554" t="s">
        <v>353</v>
      </c>
      <c r="G33" s="53">
        <f>G32-G31+G28</f>
        <v>3900</v>
      </c>
      <c r="H33" s="53">
        <f>H32-H31+H28</f>
        <v>2977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847</v>
      </c>
      <c r="D34" s="50">
        <f>IF((H33-D33)&gt;0,H33-D33,0)</f>
        <v>99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847</v>
      </c>
      <c r="D39" s="460">
        <f>+IF((H33-D33-D35)&gt;0,H33-D33-D35,0)</f>
        <v>99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847</v>
      </c>
      <c r="D41" s="52">
        <f>IF(H39=0,IF(D39-D40&gt;0,D39-D40+H40,0),IF(H39-H40&lt;0,H40-H39+D39,0))</f>
        <v>99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3900</v>
      </c>
      <c r="D42" s="53">
        <f>D33+D35+D39</f>
        <v>2977</v>
      </c>
      <c r="E42" s="128" t="s">
        <v>379</v>
      </c>
      <c r="F42" s="129" t="s">
        <v>380</v>
      </c>
      <c r="G42" s="53">
        <f>G39+G33</f>
        <v>3900</v>
      </c>
      <c r="H42" s="53">
        <f>H39+H33</f>
        <v>2977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42109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D38" sqref="D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01.01.2015 - 31.03.2015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2999</v>
      </c>
      <c r="D10" s="54">
        <v>3442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-2800</v>
      </c>
      <c r="D11" s="54">
        <v>-2796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-95</v>
      </c>
      <c r="D13" s="54">
        <v>-97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-280</v>
      </c>
      <c r="D19" s="54">
        <v>-225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-176</v>
      </c>
      <c r="D20" s="55">
        <f>SUM(D10:D19)</f>
        <v>319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-36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962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926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2084</f>
        <v>2084</v>
      </c>
      <c r="D36" s="54">
        <f>741+669</f>
        <v>1410</v>
      </c>
      <c r="E36" s="130"/>
      <c r="F36" s="130"/>
    </row>
    <row r="37" spans="1:6" ht="12">
      <c r="A37" s="332" t="s">
        <v>437</v>
      </c>
      <c r="B37" s="333" t="s">
        <v>438</v>
      </c>
      <c r="C37" s="54">
        <f>-2547-265+161</f>
        <v>-2651</v>
      </c>
      <c r="D37" s="54">
        <f>-1112-326+103</f>
        <v>-1335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-161</v>
      </c>
      <c r="D38" s="54">
        <v>-103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-203</v>
      </c>
      <c r="D39" s="54">
        <v>-283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-391</v>
      </c>
      <c r="D41" s="54">
        <v>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-1322</v>
      </c>
      <c r="D42" s="55">
        <f>SUM(D34:D41)</f>
        <v>-311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-572</v>
      </c>
      <c r="D43" s="55">
        <f>D42+D32+D20</f>
        <v>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2053</v>
      </c>
      <c r="D44" s="132">
        <v>608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1481</v>
      </c>
      <c r="D45" s="55">
        <f>D44+D43</f>
        <v>616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1481</v>
      </c>
      <c r="D46" s="56">
        <v>616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42109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J20" sqref="J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01.01.2015 - 31.03.2015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2089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/>
      <c r="L11" s="344">
        <f>SUM(C11:K11)</f>
        <v>2340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2089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200</v>
      </c>
      <c r="G15" s="61">
        <f t="shared" si="2"/>
        <v>0</v>
      </c>
      <c r="H15" s="61">
        <f t="shared" si="2"/>
        <v>0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2340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847</v>
      </c>
      <c r="J16" s="345">
        <f>+'справка №1-БАЛАНС'!G32</f>
        <v>0</v>
      </c>
      <c r="K16" s="60"/>
      <c r="L16" s="344">
        <f t="shared" si="1"/>
        <v>847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2089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200</v>
      </c>
      <c r="G29" s="59">
        <f t="shared" si="6"/>
        <v>0</v>
      </c>
      <c r="H29" s="59">
        <f t="shared" si="6"/>
        <v>0</v>
      </c>
      <c r="I29" s="59">
        <f t="shared" si="6"/>
        <v>898</v>
      </c>
      <c r="J29" s="59">
        <f t="shared" si="6"/>
        <v>0</v>
      </c>
      <c r="K29" s="59">
        <f t="shared" si="6"/>
        <v>0</v>
      </c>
      <c r="L29" s="344">
        <f t="shared" si="1"/>
        <v>3187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2089</v>
      </c>
      <c r="D32" s="59">
        <f t="shared" si="7"/>
        <v>0</v>
      </c>
      <c r="E32" s="59">
        <f t="shared" si="7"/>
        <v>0</v>
      </c>
      <c r="F32" s="59">
        <f t="shared" si="7"/>
        <v>200</v>
      </c>
      <c r="G32" s="59">
        <f t="shared" si="7"/>
        <v>0</v>
      </c>
      <c r="H32" s="59">
        <f t="shared" si="7"/>
        <v>0</v>
      </c>
      <c r="I32" s="59">
        <f t="shared" si="7"/>
        <v>898</v>
      </c>
      <c r="J32" s="59">
        <f t="shared" si="7"/>
        <v>0</v>
      </c>
      <c r="K32" s="59">
        <f t="shared" si="7"/>
        <v>0</v>
      </c>
      <c r="L32" s="344">
        <f t="shared" si="1"/>
        <v>3187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42109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L27">
      <selection activeCell="H20" sqref="H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01.01.2015 - 31.03.2015 год.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7" t="s">
        <v>528</v>
      </c>
      <c r="R5" s="617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8"/>
      <c r="R6" s="61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>
        <v>1333</v>
      </c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>
        <v>177</v>
      </c>
      <c r="L10" s="65">
        <v>1</v>
      </c>
      <c r="M10" s="65">
        <v>178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74</v>
      </c>
      <c r="E11" s="189"/>
      <c r="F11" s="189"/>
      <c r="G11" s="74">
        <f t="shared" si="2"/>
        <v>74</v>
      </c>
      <c r="H11" s="65"/>
      <c r="I11" s="65"/>
      <c r="J11" s="74">
        <f t="shared" si="3"/>
        <v>74</v>
      </c>
      <c r="K11" s="65">
        <v>58</v>
      </c>
      <c r="L11" s="65">
        <v>1</v>
      </c>
      <c r="M11" s="65"/>
      <c r="N11" s="74">
        <f t="shared" si="4"/>
        <v>59</v>
      </c>
      <c r="O11" s="65"/>
      <c r="P11" s="65"/>
      <c r="Q11" s="74">
        <f t="shared" si="0"/>
        <v>59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1052</v>
      </c>
      <c r="E13" s="189">
        <v>30</v>
      </c>
      <c r="F13" s="189"/>
      <c r="G13" s="74">
        <f t="shared" si="2"/>
        <v>1082</v>
      </c>
      <c r="H13" s="65"/>
      <c r="I13" s="65"/>
      <c r="J13" s="74">
        <f t="shared" si="3"/>
        <v>1082</v>
      </c>
      <c r="K13" s="65">
        <v>464</v>
      </c>
      <c r="L13" s="65">
        <v>57</v>
      </c>
      <c r="M13" s="65">
        <v>4</v>
      </c>
      <c r="N13" s="74">
        <f t="shared" si="4"/>
        <v>517</v>
      </c>
      <c r="O13" s="65"/>
      <c r="P13" s="65"/>
      <c r="Q13" s="74">
        <f t="shared" si="0"/>
        <v>517</v>
      </c>
      <c r="R13" s="74">
        <f t="shared" si="1"/>
        <v>565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2459</v>
      </c>
      <c r="E17" s="194">
        <f>SUM(E9:E16)</f>
        <v>30</v>
      </c>
      <c r="F17" s="194">
        <f>SUM(F9:F16)</f>
        <v>1333</v>
      </c>
      <c r="G17" s="74">
        <f t="shared" si="2"/>
        <v>1156</v>
      </c>
      <c r="H17" s="75">
        <f>SUM(H9:H16)</f>
        <v>0</v>
      </c>
      <c r="I17" s="75">
        <f>SUM(I9:I16)</f>
        <v>0</v>
      </c>
      <c r="J17" s="74">
        <f t="shared" si="3"/>
        <v>1156</v>
      </c>
      <c r="K17" s="75">
        <f>SUM(K9:K16)</f>
        <v>699</v>
      </c>
      <c r="L17" s="75">
        <f>SUM(L9:L16)</f>
        <v>59</v>
      </c>
      <c r="M17" s="75">
        <f>SUM(M9:M16)</f>
        <v>182</v>
      </c>
      <c r="N17" s="74">
        <f t="shared" si="4"/>
        <v>576</v>
      </c>
      <c r="O17" s="75">
        <f>SUM(O9:O16)</f>
        <v>0</v>
      </c>
      <c r="P17" s="75">
        <f>SUM(P9:P16)</f>
        <v>0</v>
      </c>
      <c r="Q17" s="74">
        <f t="shared" si="5"/>
        <v>576</v>
      </c>
      <c r="R17" s="74">
        <f t="shared" si="6"/>
        <v>580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28</v>
      </c>
      <c r="L22" s="65"/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28</v>
      </c>
      <c r="L25" s="66">
        <f t="shared" si="7"/>
        <v>0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2488</v>
      </c>
      <c r="E40" s="438">
        <f>E17+E18+E19+E25+E38+E39</f>
        <v>30</v>
      </c>
      <c r="F40" s="438">
        <f aca="true" t="shared" si="13" ref="F40:R40">F17+F18+F19+F25+F38+F39</f>
        <v>1333</v>
      </c>
      <c r="G40" s="438">
        <f t="shared" si="13"/>
        <v>1185</v>
      </c>
      <c r="H40" s="438">
        <f t="shared" si="13"/>
        <v>0</v>
      </c>
      <c r="I40" s="438">
        <f t="shared" si="13"/>
        <v>0</v>
      </c>
      <c r="J40" s="438">
        <f t="shared" si="13"/>
        <v>1185</v>
      </c>
      <c r="K40" s="438">
        <f t="shared" si="13"/>
        <v>727</v>
      </c>
      <c r="L40" s="438">
        <f t="shared" si="13"/>
        <v>59</v>
      </c>
      <c r="M40" s="438">
        <f t="shared" si="13"/>
        <v>182</v>
      </c>
      <c r="N40" s="438">
        <f t="shared" si="13"/>
        <v>604</v>
      </c>
      <c r="O40" s="438">
        <f t="shared" si="13"/>
        <v>0</v>
      </c>
      <c r="P40" s="438">
        <f t="shared" si="13"/>
        <v>0</v>
      </c>
      <c r="Q40" s="438">
        <f t="shared" si="13"/>
        <v>604</v>
      </c>
      <c r="R40" s="438">
        <f t="shared" si="13"/>
        <v>581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15" t="s">
        <v>868</v>
      </c>
      <c r="P44" s="616"/>
      <c r="Q44" s="616"/>
      <c r="R44" s="616"/>
    </row>
    <row r="45" spans="1:18" ht="12">
      <c r="A45" s="349"/>
      <c r="B45" s="579">
        <f>'справка №1-БАЛАНС'!A99</f>
        <v>42109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">
      <selection activeCell="AE91" sqref="AE9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01.01.2015 - 31.03.2015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7142</v>
      </c>
      <c r="D16" s="119">
        <f>+D17+D18</f>
        <v>0</v>
      </c>
      <c r="E16" s="120">
        <f t="shared" si="0"/>
        <v>7142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7142</v>
      </c>
      <c r="D17" s="108"/>
      <c r="E17" s="120">
        <f t="shared" si="0"/>
        <v>7142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7142</v>
      </c>
      <c r="D19" s="104">
        <f>D11+D15+D16</f>
        <v>0</v>
      </c>
      <c r="E19" s="118">
        <f>E11+E15+E16</f>
        <v>7142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3658</v>
      </c>
      <c r="D24" s="119">
        <f>SUM(D25:D27)</f>
        <v>3658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2533</v>
      </c>
      <c r="D25" s="108">
        <v>2533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1125</v>
      </c>
      <c r="D26" s="108">
        <v>1125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86</v>
      </c>
      <c r="D28" s="108">
        <v>86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3</v>
      </c>
      <c r="D37" s="108">
        <v>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5585</v>
      </c>
      <c r="D38" s="105">
        <f>SUM(D39:D42)</f>
        <v>5585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D42</f>
        <v>5585</v>
      </c>
      <c r="D42" s="108">
        <v>5585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9337</v>
      </c>
      <c r="D43" s="104">
        <f>D24+D28+D29+D31+D30+D32+D33+D38</f>
        <v>9337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16479</v>
      </c>
      <c r="D44" s="103">
        <f>D43+D21+D19+D9</f>
        <v>9337</v>
      </c>
      <c r="E44" s="118">
        <f>E43+E21+E19+E9</f>
        <v>7142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172</v>
      </c>
      <c r="D56" s="103">
        <f>D57+D59</f>
        <v>0</v>
      </c>
      <c r="E56" s="119">
        <f t="shared" si="1"/>
        <v>172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172</v>
      </c>
      <c r="D57" s="108"/>
      <c r="E57" s="119">
        <f t="shared" si="1"/>
        <v>172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10659</v>
      </c>
      <c r="D63" s="108"/>
      <c r="E63" s="119">
        <f t="shared" si="1"/>
        <v>10659</v>
      </c>
      <c r="F63" s="110"/>
    </row>
    <row r="64" spans="1:6" ht="12">
      <c r="A64" s="396" t="s">
        <v>705</v>
      </c>
      <c r="B64" s="397" t="s">
        <v>706</v>
      </c>
      <c r="C64" s="108">
        <v>1147</v>
      </c>
      <c r="D64" s="108"/>
      <c r="E64" s="119">
        <f t="shared" si="1"/>
        <v>1147</v>
      </c>
      <c r="F64" s="110"/>
    </row>
    <row r="65" spans="1:6" ht="12">
      <c r="A65" s="396" t="s">
        <v>707</v>
      </c>
      <c r="B65" s="397" t="s">
        <v>708</v>
      </c>
      <c r="C65" s="109">
        <v>1147</v>
      </c>
      <c r="D65" s="109"/>
      <c r="E65" s="119">
        <f t="shared" si="1"/>
        <v>1147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11978</v>
      </c>
      <c r="D66" s="103">
        <f>D52+D56+D61+D62+D63+D64</f>
        <v>0</v>
      </c>
      <c r="E66" s="119">
        <f t="shared" si="1"/>
        <v>11978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93</v>
      </c>
      <c r="D71" s="105">
        <f>SUM(D72:D74)</f>
        <v>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93</v>
      </c>
      <c r="D72" s="108">
        <v>93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2819</v>
      </c>
      <c r="D80" s="103">
        <f>SUM(D81:D84)</f>
        <v>2819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2054</v>
      </c>
      <c r="D82" s="108">
        <v>2054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385</v>
      </c>
      <c r="D83" s="108">
        <v>385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380</v>
      </c>
      <c r="D84" s="108">
        <v>380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303</v>
      </c>
      <c r="D85" s="104">
        <f>SUM(D86:D90)+D94</f>
        <v>303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187</v>
      </c>
      <c r="D87" s="108">
        <v>187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61</v>
      </c>
      <c r="D88" s="108">
        <v>61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40</v>
      </c>
      <c r="D89" s="108">
        <v>40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15</v>
      </c>
      <c r="D92" s="108">
        <v>15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f>212+782</f>
        <v>994</v>
      </c>
      <c r="D95" s="108">
        <f>212+782</f>
        <v>994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4209</v>
      </c>
      <c r="D96" s="104">
        <f>D85+D80+D75+D71+D95</f>
        <v>4209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16187</v>
      </c>
      <c r="D97" s="104">
        <f>D96+D68+D66</f>
        <v>4209</v>
      </c>
      <c r="E97" s="104">
        <f>E96+E68+E66</f>
        <v>11978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42109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01.01.2015 - 31.03.2015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42109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01.01.2015 - 31.03.2015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42109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Diana</cp:lastModifiedBy>
  <cp:lastPrinted>2015-04-25T11:04:44Z</cp:lastPrinted>
  <dcterms:created xsi:type="dcterms:W3CDTF">2000-06-29T12:02:40Z</dcterms:created>
  <dcterms:modified xsi:type="dcterms:W3CDTF">2015-04-25T11:06:14Z</dcterms:modified>
  <cp:category/>
  <cp:version/>
  <cp:contentType/>
  <cp:contentStatus/>
</cp:coreProperties>
</file>