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<sst xmlns="http://schemas.openxmlformats.org/spreadsheetml/2006/main" count="2007" uniqueCount="719">
  <si>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</si>
  <si>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</si>
  <si>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</si>
  <si>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</si>
  <si>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</si>
  <si>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</si>
  <si>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</si>
  <si>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</si>
  <si>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</si>
  <si>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</si>
  <si>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</si>
  <si>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</si>
  <si>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</si>
  <si>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</si>
  <si>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</si>
  <si>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</si>
  <si>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</si>
  <si>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</si>
  <si>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</si>
  <si>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</si>
  <si>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</si>
  <si>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</si>
  <si>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</si>
  <si>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</si>
  <si>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</si>
  <si>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</si>
  <si>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</si>
  <si>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</si>
  <si>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</si>
  <si>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</si>
  <si>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</si>
  <si>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</si>
  <si>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</si>
  <si>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</si>
  <si>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</si>
  <si>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</si>
  <si>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</si>
  <si>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</si>
  <si>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</si>
  <si>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</si>
  <si>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</si>
  <si>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</si>
  <si>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</si>
  <si>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</si>
  <si>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</si>
  <si>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</si>
  <si>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</si>
  <si>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</si>
  <si>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</si>
  <si>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</si>
  <si>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</si>
  <si>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</si>
  <si>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</si>
  <si>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</si>
  <si>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</si>
  <si>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</si>
  <si>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</si>
  <si>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</si>
  <si>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</si>
  <si>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</si>
  <si>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</si>
  <si>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</si>
  <si>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</si>
  <si>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</si>
  <si>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</si>
  <si>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</si>
  <si>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</si>
  <si>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</si>
  <si>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</si>
  <si>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</si>
  <si>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</si>
  <si>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</si>
  <si>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</si>
  <si>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</si>
  <si>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</si>
  <si>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</si>
  <si>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</si>
  <si>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</si>
  <si>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</si>
  <si>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</si>
  <si>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</si>
  <si>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</si>
  <si>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</si>
  <si>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</si>
  <si>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</si>
  <si>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</si>
  <si>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</si>
  <si>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</si>
  <si>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</si>
  <si>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</si>
  <si>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</si>
  <si>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</si>
  <si>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</si>
  <si>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</si>
  <si>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</si>
  <si>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</si>
  <si>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</si>
  <si>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</si>
  <si>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</si>
  <si>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</si>
  <si>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</si>
  <si>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</si>
  <si>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</si>
  <si>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</si>
  <si>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</si>
  <si>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</si>
  <si>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</si>
  <si>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</si>
  <si>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</si>
  <si>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</si>
  <si>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</si>
  <si>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</si>
  <si>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</si>
  <si>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</si>
  <si>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</si>
  <si>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</si>
  <si>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</si>
  <si>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</si>
  <si>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</si>
  <si>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</si>
  <si>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</si>
  <si>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</si>
  <si>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</si>
  <si>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</si>
  <si>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</si>
  <si>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</si>
  <si>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</si>
  <si>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</si>
  <si>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</si>
  <si>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</si>
  <si>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</si>
  <si>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</si>
  <si>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</si>
  <si>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</si>
  <si>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</si>
  <si>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</si>
  <si>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</si>
  <si>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</si>
  <si>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</si>
  <si>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</si>
  <si>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</si>
  <si>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</si>
  <si>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</si>
  <si>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</si>
  <si>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</si>
  <si>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</si>
  <si>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</si>
  <si>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</si>
  <si>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</si>
  <si>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</si>
  <si>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</si>
  <si>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</si>
  <si>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</si>
  <si>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</si>
  <si>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</si>
  <si>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</si>
  <si>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</si>
  <si>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</si>
  <si>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</si>
  <si>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</si>
  <si>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</si>
  <si>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</si>
  <si>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</si>
  <si>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</si>
  <si>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</si>
  <si>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</si>
  <si>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</si>
  <si>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</si>
  <si>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</si>
  <si>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</si>
  <si>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</si>
  <si>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</si>
  <si>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</si>
  <si>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</si>
  <si>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</si>
  <si>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</si>
  <si>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</si>
  <si>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</si>
  <si>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</si>
  <si>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</si>
  <si>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</si>
  <si>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</si>
  <si>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</si>
  <si>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</si>
  <si>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</si>
  <si>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</si>
  <si>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</si>
  <si>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</si>
  <si>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</si>
  <si>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</si>
  <si>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</si>
  <si>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</si>
  <si>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</si>
  <si>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</si>
  <si>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</si>
  <si>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</si>
  <si>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</si>
  <si>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</si>
  <si>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</si>
  <si>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</si>
  <si>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</si>
  <si>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</si>
  <si>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</si>
  <si>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</si>
  <si>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</si>
  <si>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</si>
  <si>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</si>
  <si>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</si>
  <si>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</si>
  <si>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</si>
  <si>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</si>
  <si>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</si>
  <si>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</si>
  <si>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</si>
  <si>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</si>
  <si>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</si>
  <si>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</si>
  <si>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</si>
  <si>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</si>
  <si>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</si>
  <si>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</si>
  <si>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</si>
  <si>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</si>
  <si>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</si>
  <si>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</si>
  <si>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</si>
  <si>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</si>
  <si>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</si>
  <si>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</si>
  <si>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</si>
  <si>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</si>
  <si>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</si>
  <si>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</si>
  <si>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</si>
  <si>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</si>
  <si>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</si>
  <si>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</si>
  <si>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</si>
  <si>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</si>
  <si>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</si>
  <si>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</si>
  <si>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</si>
  <si>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</si>
  <si>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</si>
  <si>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</si>
  <si>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</si>
  <si>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</si>
  <si>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</si>
  <si>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</si>
  <si>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</si>
  <si>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</si>
  <si>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</si>
  <si>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</si>
  <si>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</si>
  <si>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</si>
  <si>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</si>
  <si>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</si>
  <si>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</si>
  <si>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</si>
  <si>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</si>
  <si>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</si>
  <si>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</si>
  <si>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</si>
  <si>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</si>
  <si>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</si>
  <si>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</si>
  <si>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</si>
  <si>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</si>
  <si>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</si>
  <si>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</si>
  <si>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</si>
  <si>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</si>
  <si>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</si>
  <si>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</si>
  <si>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</si>
  <si>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</si>
  <si>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</si>
  <si>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</si>
  <si>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</si>
  <si>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</si>
  <si>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</si>
  <si>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</si>
  <si>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</si>
  <si>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</si>
  <si>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</si>
  <si>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</si>
  <si>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</si>
  <si>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</si>
  <si>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</si>
  <si>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</si>
  <si>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</si>
  <si>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</si>
  <si>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</si>
  <si>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</si>
  <si>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</si>
  <si>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</si>
  <si>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</si>
  <si>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</si>
  <si>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</si>
  <si>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</si>
  <si>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</si>
  <si>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</si>
  <si>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</si>
  <si>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</si>
  <si>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</si>
  <si>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</si>
  <si>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</si>
  <si>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</si>
  <si>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</si>
  <si>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</si>
  <si>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</si>
  <si>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</si>
  <si>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</si>
  <si>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</si>
  <si>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</si>
  <si>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</si>
  <si>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</si>
  <si>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</si>
  <si>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</si>
  <si>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</si>
  <si>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</si>
  <si>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</si>
  <si>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</si>
  <si>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</si>
  <si>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</si>
  <si>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</si>
  <si>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</si>
  <si>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</si>
  <si>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</si>
  <si>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</si>
  <si>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</si>
  <si>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</si>
  <si>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</si>
  <si>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</si>
  <si>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</si>
  <si>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</si>
  <si>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</si>
  <si>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</si>
  <si>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</si>
  <si>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</si>
  <si>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</si>
  <si>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</si>
  <si>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</si>
  <si>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</si>
  <si>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</si>
  <si>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</si>
  <si>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</si>
  <si>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</si>
  <si>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</si>
  <si>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</si>
  <si>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</si>
  <si>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</si>
  <si>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</si>
  <si>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</si>
  <si>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</si>
  <si>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</si>
  <si>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</si>
  <si>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</si>
  <si>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</si>
  <si>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</si>
  <si>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</si>
  <si>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</si>
  <si>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</si>
  <si>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</si>
  <si>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</si>
  <si>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</si>
  <si>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</si>
  <si>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</si>
  <si>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</si>
  <si>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</si>
  <si>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</si>
  <si>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</si>
  <si>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</si>
  <si>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</si>
  <si>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</si>
  <si>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</si>
  <si>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</si>
  <si>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</si>
  <si>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</si>
  <si>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</si>
  <si>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</si>
  <si>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</si>
  <si>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</si>
  <si>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</si>
  <si>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</si>
  <si>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</si>
  <si>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</si>
  <si>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</si>
  <si>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</si>
  <si>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</si>
  <si>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</si>
  <si>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</si>
  <si>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</si>
  <si>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</si>
  <si>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</si>
  <si>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</si>
  <si>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</si>
  <si>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</si>
  <si>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</si>
  <si>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</si>
  <si>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</si>
  <si>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</si>
  <si>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</si>
  <si>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</si>
  <si>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</si>
  <si>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</si>
  <si>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</si>
  <si>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</si>
  <si>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</si>
  <si>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</si>
  <si>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</si>
  <si>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</si>
  <si>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</si>
  <si>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</si>
  <si>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</si>
  <si>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</si>
  <si>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</si>
  <si>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</si>
  <si>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</si>
  <si>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</si>
  <si>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</si>
  <si>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</si>
  <si>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</si>
  <si>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</si>
  <si>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</si>
  <si>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</si>
  <si>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</si>
  <si>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</si>
  <si>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</si>
  <si>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</si>
  <si>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</si>
  <si>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</si>
  <si>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</si>
  <si>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</si>
  <si>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</si>
  <si>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</si>
  <si>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</si>
  <si>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</si>
  <si>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</si>
  <si>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</si>
  <si>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</si>
  <si>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</si>
  <si>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</si>
  <si>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</si>
  <si>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</si>
  <si>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</si>
  <si>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</si>
  <si>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</si>
  <si>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</si>
  <si>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</si>
  <si>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</si>
  <si>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</si>
  <si>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</si>
  <si>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</si>
  <si>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</si>
  <si>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</si>
  <si>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</si>
  <si>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</si>
  <si>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</si>
  <si>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</si>
  <si>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</si>
  <si>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</si>
  <si>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</si>
  <si>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</si>
  <si>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</si>
  <si>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</si>
  <si>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</si>
  <si>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</si>
  <si>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</si>
  <si>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</si>
  <si>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</si>
  <si>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</si>
  <si>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</si>
  <si>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</si>
  <si>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</si>
  <si>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</si>
  <si>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</si>
  <si>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</si>
  <si>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</si>
  <si>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</si>
  <si>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</si>
  <si>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</si>
  <si>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</si>
  <si>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</si>
  <si>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</si>
  <si>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</si>
  <si>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</si>
  <si>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</si>
  <si>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</si>
  <si>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</si>
  <si>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</si>
  <si>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</si>
  <si>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</si>
  <si>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</si>
  <si>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</si>
  <si>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</si>
  <si>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</si>
  <si>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</si>
  <si>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</si>
  <si>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</si>
  <si>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</si>
  <si>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</si>
  <si>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</si>
  <si>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</si>
  <si>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</si>
  <si>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</si>
  <si>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</si>
  <si>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</si>
  <si>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</si>
  <si>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</si>
  <si>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</si>
  <si>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</si>
  <si>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</si>
  <si>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</si>
  <si>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</si>
  <si>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</si>
  <si>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</si>
  <si>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</si>
  <si>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</si>
  <si>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</si>
  <si>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</si>
  <si>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</si>
  <si>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</si>
  <si>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</si>
  <si>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</si>
  <si>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</si>
  <si>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</si>
  <si>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</si>
  <si>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</si>
  <si>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</si>
  <si>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</si>
  <si>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</si>
  <si>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</si>
  <si>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</si>
  <si>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</si>
  <si>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</si>
  <si>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</si>
  <si>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</si>
  <si>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</si>
  <si>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</si>
  <si>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</si>
  <si>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</si>
  <si>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</si>
  <si>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</si>
  <si>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</si>
  <si>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</si>
  <si>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</si>
  <si>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</si>
  <si>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</si>
  <si>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</si>
  <si>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</si>
  <si>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</si>
  <si>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</si>
  <si>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</si>
  <si>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</si>
  <si>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</si>
  <si>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</si>
  <si>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</si>
  <si>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</si>
  <si>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</si>
  <si>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</si>
  <si>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</si>
  <si>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</si>
  <si>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</si>
  <si>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</si>
  <si>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</si>
  <si>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</si>
  <si>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</si>
  <si>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</si>
  <si>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</si>
  <si>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</si>
  <si>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</si>
  <si>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</si>
  <si>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</si>
  <si>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</si>
  <si>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</si>
  <si>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</si>
  <si>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</si>
  <si>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</si>
  <si>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</si>
  <si>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</si>
  <si>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</si>
  <si>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</si>
  <si>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</si>
  <si>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</si>
  <si>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</si>
  <si>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</si>
  <si>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</si>
  <si>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</si>
  <si>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</si>
  <si>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</si>
  <si>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</si>
  <si>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</si>
  <si>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</si>
  <si>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</si>
  <si>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</si>
  <si>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</si>
  <si>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</si>
  <si>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</si>
  <si>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</si>
  <si>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</si>
  <si>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</si>
  <si>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</si>
  <si>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</si>
  <si>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</si>
  <si>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</si>
  <si>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</si>
  <si>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</si>
  <si>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</si>
  <si>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</si>
  <si>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</si>
  <si>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</si>
  <si>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</si>
  <si>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</si>
  <si>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</si>
  <si>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</si>
  <si>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</si>
  <si>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</si>
  <si>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</si>
  <si>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</si>
  <si>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</si>
  <si>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</si>
  <si>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</si>
  <si>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</si>
  <si>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</si>
  <si>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</si>
  <si>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</si>
  <si>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</si>
  <si>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</si>
  <si>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</si>
  <si>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</si>
  <si>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</si>
  <si>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</si>
  <si>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</si>
  <si>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</si>
  <si>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</si>
  <si>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</si>
  <si>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</si>
  <si>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</si>
  <si>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</si>
  <si>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</si>
  <si>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</si>
  <si>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</si>
  <si>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</si>
  <si>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</si>
  <si>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</si>
  <si>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</si>
  <si>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</si>
  <si>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</si>
  <si>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</si>
  <si>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</si>
  <si>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</si>
  <si>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</si>
  <si>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</si>
  <si>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</si>
  <si>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</si>
  <si>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</si>
  <si>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</si>
  <si>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</si>
  <si>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</si>
  <si>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</si>
  <si>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</si>
  <si>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</si>
  <si>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</si>
  <si>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</si>
  <si>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</si>
  <si>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</si>
  <si>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</si>
  <si>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</si>
  <si>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</si>
  <si>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</si>
  <si>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</si>
  <si>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</si>
  <si>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</si>
  <si>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</si>
  <si>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</si>
  <si>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</si>
  <si>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</si>
  <si>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</si>
  <si>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</si>
  <si>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</si>
  <si>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</si>
  <si>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</si>
  <si>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</si>
  <si>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</si>
  <si>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</si>
  <si>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Анелия Русанова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</si>
  <si>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</si>
  <si>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</si>
  <si>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</si>
  <si>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</si>
  <si>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</si>
  <si>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</si>
  <si>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</si>
  <si>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</si>
  <si>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</si>
  <si>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</si>
  <si>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</si>
  <si>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</si>
  <si>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</si>
  <si>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</si>
  <si>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</si>
  <si>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</si>
  <si>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</si>
  <si>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</si>
  <si>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</si>
  <si>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</si>
  <si>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</si>
  <si>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</si>
  <si>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</si>
  <si>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</si>
  <si>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</si>
  <si>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</si>
  <si>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</si>
  <si>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</si>
  <si>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</si>
  <si>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8 "Фаворит Петрол" АД  гр.Варна</t>
  </si>
  <si>
    <t>9."Интърг Еко" ООД гр.Сливен - в ликвидация</t>
  </si>
  <si>
    <t>23.10.2017г.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</si>
</sst>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679</v>
      </c>
      <c r="B2" s="461"/>
      <c r="Z2" s="478">
        <v>2</v>
      </c>
      <c r="AA2" s="479" t="str">
        <f>IF(ISBLANK(_pdeReportingDate),"",_pdeReportingDate)</f>
        <v>23.10.2017г.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Анелия Русанова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 t="s">
        <v>718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714</v>
      </c>
    </row>
    <row r="24" spans="1:2" ht="15.75">
      <c r="A24" s="10" t="s">
        <v>612</v>
      </c>
      <c r="B24" s="469" t="s">
        <v>715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7">
      <selection activeCell="C95" sqref="C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16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</v>
      </c>
      <c r="D20" s="377">
        <f>SUM(D12:D19)</f>
        <v>21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2112</v>
      </c>
      <c r="H28" s="375">
        <f>SUM(H29:H31)</f>
        <v>2218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-576</v>
      </c>
      <c r="H30" s="137">
        <v>-470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-21</v>
      </c>
      <c r="H33" s="137">
        <v>-106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2091</v>
      </c>
      <c r="H34" s="377">
        <f>H28+H32+H33</f>
        <v>2112</v>
      </c>
    </row>
    <row r="35" spans="1:8" ht="15.75">
      <c r="A35" s="76" t="s">
        <v>106</v>
      </c>
      <c r="B35" s="81" t="s">
        <v>107</v>
      </c>
      <c r="C35" s="374">
        <f>SUM(C36:C39)</f>
        <v>6835</v>
      </c>
      <c r="D35" s="375">
        <f>SUM(D36:D39)</f>
        <v>6830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2561</v>
      </c>
      <c r="D36" s="137">
        <v>2556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9981</v>
      </c>
      <c r="H37" s="379">
        <f>H26+H18+H34</f>
        <v>10002</v>
      </c>
    </row>
    <row r="38" spans="1:13" ht="15.75">
      <c r="A38" s="76" t="s">
        <v>113</v>
      </c>
      <c r="B38" s="78" t="s">
        <v>114</v>
      </c>
      <c r="C38" s="138">
        <v>1836</v>
      </c>
      <c r="D38" s="137">
        <v>1836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</v>
      </c>
      <c r="H44" s="137">
        <v>15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6835</v>
      </c>
      <c r="D46" s="377">
        <f>D35+D40+D45</f>
        <v>6830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7546</v>
      </c>
      <c r="D48" s="137">
        <v>7519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</v>
      </c>
      <c r="H50" s="375">
        <f>SUM(H44:H49)</f>
        <v>15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7546</v>
      </c>
      <c r="D52" s="377">
        <f>SUM(D48:D51)</f>
        <v>7519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14398</v>
      </c>
      <c r="D56" s="381">
        <f>D20+D21+D22+D28+D33+D46+D52+D54+D55</f>
        <v>14370</v>
      </c>
      <c r="E56" s="87" t="s">
        <v>557</v>
      </c>
      <c r="F56" s="86" t="s">
        <v>172</v>
      </c>
      <c r="G56" s="378">
        <f>G50+G52+G53+G54+G55</f>
        <v>6</v>
      </c>
      <c r="H56" s="379">
        <f>H50+H52+H53+H54+H55</f>
        <v>15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193</v>
      </c>
      <c r="H59" s="137">
        <v>124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6122</v>
      </c>
      <c r="H61" s="375">
        <f>SUM(H62:H68)</f>
        <v>5879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5945</v>
      </c>
      <c r="H62" s="137">
        <v>5710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38</v>
      </c>
      <c r="H64" s="137">
        <v>40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131</v>
      </c>
      <c r="H66" s="137">
        <v>121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1898</v>
      </c>
      <c r="D68" s="137">
        <v>1646</v>
      </c>
      <c r="E68" s="76" t="s">
        <v>212</v>
      </c>
      <c r="F68" s="80" t="s">
        <v>213</v>
      </c>
      <c r="G68" s="138">
        <v>3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6315</v>
      </c>
      <c r="H71" s="377">
        <f>H59+H60+H61+H69+H70</f>
        <v>6003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1900</v>
      </c>
      <c r="D76" s="377">
        <f>SUM(D68:D75)</f>
        <v>1647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6315</v>
      </c>
      <c r="H79" s="379">
        <f>H71+H73+H75+H77</f>
        <v>6003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1904</v>
      </c>
      <c r="D94" s="381">
        <f>D65+D76+D85+D92+D93</f>
        <v>1650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16302</v>
      </c>
      <c r="D95" s="383">
        <f>D94+D56</f>
        <v>16020</v>
      </c>
      <c r="E95" s="169" t="s">
        <v>635</v>
      </c>
      <c r="F95" s="280" t="s">
        <v>268</v>
      </c>
      <c r="G95" s="382">
        <f>G37+G40+G56+G79</f>
        <v>16302</v>
      </c>
      <c r="H95" s="383">
        <f>H37+H40+H56+H79</f>
        <v>16020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23.10.2017г.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Анелия Русанова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11</v>
      </c>
      <c r="D12" s="257">
        <v>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175</v>
      </c>
      <c r="D13" s="257">
        <v>149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3</v>
      </c>
      <c r="E14" s="185" t="s">
        <v>285</v>
      </c>
      <c r="F14" s="180" t="s">
        <v>286</v>
      </c>
      <c r="G14" s="256">
        <v>62</v>
      </c>
      <c r="H14" s="257">
        <v>53</v>
      </c>
    </row>
    <row r="15" spans="1:8" ht="15.75">
      <c r="A15" s="135" t="s">
        <v>287</v>
      </c>
      <c r="B15" s="131" t="s">
        <v>288</v>
      </c>
      <c r="C15" s="256">
        <v>156</v>
      </c>
      <c r="D15" s="257">
        <v>176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27</v>
      </c>
      <c r="D16" s="257">
        <v>30</v>
      </c>
      <c r="E16" s="176" t="s">
        <v>52</v>
      </c>
      <c r="F16" s="204" t="s">
        <v>292</v>
      </c>
      <c r="G16" s="407">
        <f>SUM(G12:G15)</f>
        <v>62</v>
      </c>
      <c r="H16" s="408">
        <f>SUM(H12:H15)</f>
        <v>53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</v>
      </c>
      <c r="D19" s="257">
        <v>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383</v>
      </c>
      <c r="D22" s="408">
        <f>SUM(D12:D18)+D19</f>
        <v>379</v>
      </c>
      <c r="E22" s="135" t="s">
        <v>309</v>
      </c>
      <c r="F22" s="177" t="s">
        <v>310</v>
      </c>
      <c r="G22" s="256">
        <v>74</v>
      </c>
      <c r="H22" s="257">
        <v>73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275</v>
      </c>
      <c r="H23" s="257">
        <v>333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44</v>
      </c>
      <c r="D25" s="257">
        <v>42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349</v>
      </c>
      <c r="H27" s="408">
        <f>SUM(H22:H26)</f>
        <v>406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49</v>
      </c>
      <c r="D29" s="408">
        <f>SUM(D25:D28)</f>
        <v>50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432</v>
      </c>
      <c r="D31" s="414">
        <f>D29+D22</f>
        <v>429</v>
      </c>
      <c r="E31" s="191" t="s">
        <v>548</v>
      </c>
      <c r="F31" s="206" t="s">
        <v>331</v>
      </c>
      <c r="G31" s="193">
        <f>G16+G18+G27</f>
        <v>411</v>
      </c>
      <c r="H31" s="194">
        <f>H16+H18+H27</f>
        <v>459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30</v>
      </c>
      <c r="E33" s="173" t="s">
        <v>334</v>
      </c>
      <c r="F33" s="178" t="s">
        <v>335</v>
      </c>
      <c r="G33" s="407">
        <f>IF((C31-G31)&gt;0,C31-G31,0)</f>
        <v>21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432</v>
      </c>
      <c r="D36" s="416">
        <f>D31-D34+D35</f>
        <v>429</v>
      </c>
      <c r="E36" s="202" t="s">
        <v>346</v>
      </c>
      <c r="F36" s="196" t="s">
        <v>347</v>
      </c>
      <c r="G36" s="207">
        <f>G35-G34+G31</f>
        <v>411</v>
      </c>
      <c r="H36" s="208">
        <f>H35-H34+H31</f>
        <v>459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30</v>
      </c>
      <c r="E37" s="201" t="s">
        <v>350</v>
      </c>
      <c r="F37" s="206" t="s">
        <v>351</v>
      </c>
      <c r="G37" s="193">
        <f>IF((C36-G36)&gt;0,C36-G36,0)</f>
        <v>21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30</v>
      </c>
      <c r="E42" s="187" t="s">
        <v>362</v>
      </c>
      <c r="F42" s="136" t="s">
        <v>363</v>
      </c>
      <c r="G42" s="181">
        <f>IF(G37&gt;0,IF(C38+G37&lt;0,0,C38+G37),IF(C37-C38&lt;0,C38-C37,0))</f>
        <v>21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30</v>
      </c>
      <c r="E44" s="202" t="s">
        <v>369</v>
      </c>
      <c r="F44" s="209" t="s">
        <v>370</v>
      </c>
      <c r="G44" s="207">
        <f>IF(C42=0,IF(G42-G43&gt;0,G42-G43+C43,0),IF(C42-C43&lt;0,C43-C42+G43,0))</f>
        <v>21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432</v>
      </c>
      <c r="D45" s="410">
        <f>D36+D38+D42</f>
        <v>459</v>
      </c>
      <c r="E45" s="210" t="s">
        <v>373</v>
      </c>
      <c r="F45" s="212" t="s">
        <v>374</v>
      </c>
      <c r="G45" s="409">
        <f>G42+G36</f>
        <v>432</v>
      </c>
      <c r="H45" s="410">
        <f>H42+H36</f>
        <v>459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23.10.2017г.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Анелия Русанова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74</v>
      </c>
      <c r="D11" s="137">
        <v>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-109</v>
      </c>
      <c r="D12" s="137">
        <v>-99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-254</v>
      </c>
      <c r="D14" s="137">
        <v>-259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-30</v>
      </c>
      <c r="D15" s="137">
        <v>-30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31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-13</v>
      </c>
      <c r="D18" s="137">
        <v>-10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-297</v>
      </c>
      <c r="D21" s="438">
        <f>SUM(D11:D20)</f>
        <v>-332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-6</v>
      </c>
      <c r="D28" s="137">
        <v>-28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12</v>
      </c>
      <c r="D30" s="137">
        <v>28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442</v>
      </c>
      <c r="D37" s="137">
        <v>423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-344</v>
      </c>
      <c r="D38" s="137">
        <v>-350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194</v>
      </c>
      <c r="D42" s="137">
        <v>244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292</v>
      </c>
      <c r="D43" s="440">
        <f>SUM(D35:D42)</f>
        <v>317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23.10.2017г.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Анелия Русанова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-576</v>
      </c>
      <c r="K13" s="364"/>
      <c r="L13" s="363">
        <f>SUM(C13:K13)</f>
        <v>10002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-576</v>
      </c>
      <c r="K17" s="432">
        <f t="shared" si="2"/>
        <v>0</v>
      </c>
      <c r="L17" s="363">
        <f t="shared" si="1"/>
        <v>10002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</v>
      </c>
      <c r="K18" s="364"/>
      <c r="L18" s="363">
        <f t="shared" si="1"/>
        <v>-21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2688</v>
      </c>
      <c r="J31" s="432">
        <f t="shared" si="6"/>
        <v>-597</v>
      </c>
      <c r="K31" s="432">
        <f t="shared" si="6"/>
        <v>0</v>
      </c>
      <c r="L31" s="363">
        <f t="shared" si="1"/>
        <v>9981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2688</v>
      </c>
      <c r="J34" s="366">
        <f t="shared" si="7"/>
        <v>-597</v>
      </c>
      <c r="K34" s="366">
        <f t="shared" si="7"/>
        <v>0</v>
      </c>
      <c r="L34" s="430">
        <f t="shared" si="1"/>
        <v>9981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23.10.2017г.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Анелия Русанова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F15" sqref="F1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696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691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692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.75">
      <c r="A15" s="458" t="s">
        <v>693</v>
      </c>
      <c r="B15" s="459"/>
      <c r="C15" s="79">
        <v>975</v>
      </c>
      <c r="D15" s="79">
        <v>66.68</v>
      </c>
      <c r="E15" s="79">
        <v>975</v>
      </c>
      <c r="F15" s="260">
        <f t="shared" si="0"/>
        <v>0</v>
      </c>
    </row>
    <row r="16" spans="1:6" ht="15.75">
      <c r="A16" s="458" t="s">
        <v>694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.75">
      <c r="A17" s="458" t="s">
        <v>695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.75">
      <c r="A18" s="458" t="s">
        <v>699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.75">
      <c r="A19" s="458" t="s">
        <v>697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.75">
      <c r="A20" s="458" t="s">
        <v>698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2561</v>
      </c>
      <c r="D27" s="263"/>
      <c r="E27" s="263">
        <f>SUM(E12:E26)</f>
        <v>1161</v>
      </c>
      <c r="F27" s="263">
        <f>SUM(F12:F26)</f>
        <v>1400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700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701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702</v>
      </c>
      <c r="B48" s="459"/>
      <c r="C48" s="79">
        <v>33</v>
      </c>
      <c r="D48" s="79">
        <v>46.61</v>
      </c>
      <c r="E48" s="79">
        <v>33</v>
      </c>
      <c r="F48" s="260">
        <f t="shared" si="2"/>
        <v>0</v>
      </c>
    </row>
    <row r="49" spans="1:6" ht="15.75">
      <c r="A49" s="458" t="s">
        <v>703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.75">
      <c r="A50" s="458" t="s">
        <v>704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.75">
      <c r="A51" s="458" t="s">
        <v>705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.75">
      <c r="A52" s="458" t="s">
        <v>706</v>
      </c>
      <c r="B52" s="459"/>
      <c r="C52" s="79">
        <v>170</v>
      </c>
      <c r="D52" s="79">
        <v>33.66</v>
      </c>
      <c r="E52" s="79"/>
      <c r="F52" s="260">
        <f t="shared" si="2"/>
        <v>170</v>
      </c>
    </row>
    <row r="53" spans="1:6" ht="15.75">
      <c r="A53" s="458" t="s">
        <v>716</v>
      </c>
      <c r="B53" s="459"/>
      <c r="C53" s="79">
        <v>23</v>
      </c>
      <c r="D53" s="79">
        <v>46</v>
      </c>
      <c r="E53" s="79"/>
      <c r="F53" s="260">
        <f t="shared" si="2"/>
        <v>23</v>
      </c>
    </row>
    <row r="54" spans="1:6" ht="15.75">
      <c r="A54" s="458" t="s">
        <v>717</v>
      </c>
      <c r="B54" s="459"/>
      <c r="C54" s="79"/>
      <c r="D54" s="79">
        <v>33</v>
      </c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1836</v>
      </c>
      <c r="D61" s="263"/>
      <c r="E61" s="263">
        <f>SUM(E46:E60)</f>
        <v>254</v>
      </c>
      <c r="F61" s="263">
        <f>SUM(F46:F60)</f>
        <v>1582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707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708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709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713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710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711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712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6835</v>
      </c>
      <c r="D79" s="263"/>
      <c r="E79" s="263">
        <f>E78+E61+E44+E27</f>
        <v>1445</v>
      </c>
      <c r="F79" s="263">
        <f>F78+F61+F44+F27</f>
        <v>5390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23.10.2017г.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Анелия Русанова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16302</v>
      </c>
      <c r="D6" s="454">
        <f aca="true" t="shared" si="0" ref="D6:D15">C6-E6</f>
        <v>0</v>
      </c>
      <c r="E6" s="453">
        <f>'1-Баланс'!G95</f>
        <v>16302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9981</v>
      </c>
      <c r="D7" s="454">
        <f t="shared" si="0"/>
        <v>7624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-21</v>
      </c>
      <c r="D8" s="454">
        <f t="shared" si="0"/>
        <v>0</v>
      </c>
      <c r="E8" s="453">
        <f>ABS('2-Отчет за доходите'!C44)-ABS('2-Отчет за доходите'!G44)</f>
        <v>-21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</v>
      </c>
      <c r="D9" s="454">
        <f t="shared" si="0"/>
        <v>0</v>
      </c>
      <c r="E9" s="453">
        <f>'3-Отчет за паричния поток'!C45</f>
        <v>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9981</v>
      </c>
      <c r="D11" s="454">
        <f t="shared" si="0"/>
        <v>0</v>
      </c>
      <c r="E11" s="453">
        <f>'4-Отчет за собствения капитал'!L34</f>
        <v>9981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2561</v>
      </c>
      <c r="D12" s="454">
        <f t="shared" si="0"/>
        <v>0</v>
      </c>
      <c r="E12" s="453">
        <f>'Справка 5'!C27+'Справка 5'!C97</f>
        <v>2561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1836</v>
      </c>
      <c r="D14" s="454">
        <f t="shared" si="0"/>
        <v>0</v>
      </c>
      <c r="E14" s="453">
        <f>'Справка 5'!C61+'Справка 5'!C131</f>
        <v>1836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-0.3387096774193548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-0.0021039975954313195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-0.0033222591362126247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-0.0012881854987118145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0.9513888888888888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0.30150435471100556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0.30150435471100556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0.0006334125098970705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0.0006334125098970705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3.6470588235294117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0.003803214329530119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0.0006007810153199159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0.6333032762248272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0.3877438351122562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0.004408375914237051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0.1192214111922141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6835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2561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6835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7546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7546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14398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1898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1900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1904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16302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2112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-576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2091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9981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193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6122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5945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131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6315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6315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16302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11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175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156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27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383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44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49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432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432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432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62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62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74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275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349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411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411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74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-109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-254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-30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31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-13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-297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-6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12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442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-344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194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292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2688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2688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-576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-576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-597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-597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10002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10002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9981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9981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2561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1836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6835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1161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254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1445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1400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1582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5390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2017-10-19T11:41:46Z</cp:lastPrinted>
  <dcterms:created xsi:type="dcterms:W3CDTF">2006-09-16T00:00:00Z</dcterms:created>
  <dcterms:modified xsi:type="dcterms:W3CDTF">2017-10-27T06:05:58Z</dcterms:modified>
  <cp:category/>
  <cp:version/>
  <cp:contentType/>
  <cp:contentStatus/>
</cp:coreProperties>
</file>