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0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<sst xmlns="http://schemas.openxmlformats.org/spreadsheetml/2006/main" count="1037" uniqueCount="872">
  <si>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</si>
  <si>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</si>
  <si>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</si>
  <si>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</si>
  <si>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</si>
  <si>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</si>
  <si>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</si>
  <si>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</si>
  <si>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</si>
  <si>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</si>
  <si>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</si>
  <si>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</si>
  <si>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</si>
  <si>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</si>
  <si>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</si>
  <si>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</si>
  <si>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</si>
  <si>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</si>
  <si>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</si>
  <si>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</si>
  <si>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</si>
  <si>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</si>
  <si>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</si>
  <si>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</si>
  <si>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</si>
  <si>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</si>
  <si>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</si>
  <si>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</si>
  <si>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</si>
  <si>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</si>
  <si>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</si>
  <si>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</si>
  <si>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</si>
  <si>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</si>
  <si>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</si>
  <si>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</si>
  <si>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</si>
  <si>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</si>
  <si>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</si>
  <si>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</si>
  <si>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</si>
  <si>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</si>
  <si>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</si>
  <si>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</si>
  <si>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</si>
  <si>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</si>
  <si>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</si>
  <si>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</si>
  <si>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</si>
  <si>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</si>
  <si>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</si>
  <si>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</si>
  <si>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</si>
  <si>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</si>
  <si>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</si>
  <si>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</si>
  <si>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</si>
  <si>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</si>
  <si>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</si>
  <si>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</si>
  <si>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</si>
  <si>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</si>
  <si>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</si>
  <si>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</si>
  <si>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</si>
  <si>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</si>
  <si>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</si>
  <si>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</si>
  <si>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</si>
  <si>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</si>
  <si>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</si>
  <si>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</si>
  <si>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</si>
  <si>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</si>
  <si>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</si>
  <si>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</si>
  <si>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</si>
  <si>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</si>
  <si>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</si>
  <si>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</si>
  <si>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</si>
  <si>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</si>
  <si>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</si>
  <si>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</si>
  <si>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</si>
  <si>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</si>
  <si>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</si>
  <si>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</si>
  <si>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</si>
  <si>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</si>
  <si>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</si>
  <si>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</si>
  <si>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</si>
  <si>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</si>
  <si>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</si>
  <si>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</si>
  <si>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</si>
  <si>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</si>
  <si>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</si>
  <si>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</si>
  <si>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</si>
  <si>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</si>
  <si>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</si>
  <si>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</si>
  <si>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</si>
  <si>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</si>
  <si>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</si>
  <si>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</si>
  <si>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</si>
  <si>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</si>
  <si>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</si>
  <si>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</si>
  <si>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</si>
  <si>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</si>
  <si>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</si>
  <si>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</si>
  <si>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</si>
  <si>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</si>
  <si>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</si>
  <si>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</si>
  <si>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</si>
  <si>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</si>
  <si>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</si>
  <si>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</si>
  <si>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</si>
  <si>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</si>
  <si>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</si>
  <si>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</si>
  <si>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</si>
  <si>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</si>
  <si>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</si>
  <si>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</si>
  <si>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</si>
  <si>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</si>
  <si>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</si>
  <si>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</si>
  <si>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</si>
  <si>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</si>
  <si>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</si>
  <si>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</si>
  <si>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</si>
  <si>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</si>
  <si>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</si>
  <si>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</si>
  <si>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</si>
  <si>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</si>
  <si>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</si>
  <si>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</si>
  <si>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</si>
  <si>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</si>
  <si>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</si>
  <si>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</si>
  <si>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</si>
  <si>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</si>
  <si>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</si>
  <si>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</si>
  <si>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</si>
  <si>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</si>
  <si>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</si>
  <si>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</si>
  <si>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</si>
  <si>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</si>
  <si>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</si>
  <si>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</si>
  <si>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</si>
  <si>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</si>
  <si>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</si>
  <si>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</si>
  <si>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</si>
  <si>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</si>
  <si>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</si>
  <si>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</si>
  <si>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</si>
  <si>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</si>
  <si>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</si>
  <si>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</si>
  <si>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</si>
  <si>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</si>
  <si>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</si>
  <si>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</si>
  <si>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</si>
  <si>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</si>
  <si>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</si>
  <si>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</si>
  <si>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</si>
  <si>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</si>
  <si>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</si>
  <si>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</si>
  <si>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</si>
  <si>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</si>
  <si>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</si>
  <si>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</si>
  <si>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</si>
  <si>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</si>
  <si>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</si>
  <si>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</si>
  <si>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</si>
  <si>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</si>
  <si>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</si>
  <si>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</si>
  <si>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</si>
  <si>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</si>
  <si>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</si>
  <si>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</si>
  <si>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</si>
  <si>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</si>
  <si>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</si>
  <si>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</si>
  <si>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</si>
  <si>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</si>
  <si>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</si>
  <si>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</si>
  <si>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</si>
  <si>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</si>
  <si>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</si>
  <si>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</si>
  <si>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</si>
  <si>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</si>
  <si>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</si>
  <si>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</si>
  <si>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</si>
  <si>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</si>
  <si>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</si>
  <si>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</si>
  <si>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</si>
  <si>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</si>
  <si>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</si>
  <si>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</si>
  <si>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</si>
  <si>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</si>
  <si>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</si>
  <si>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</si>
  <si>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</si>
  <si>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</si>
  <si>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</si>
  <si>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</si>
  <si>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</si>
  <si>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</si>
  <si>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</si>
  <si>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</si>
  <si>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</si>
  <si>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</si>
  <si>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</si>
  <si>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</si>
  <si>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</si>
  <si>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</si>
  <si>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</si>
  <si>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</si>
  <si>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</si>
  <si>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</si>
  <si>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</si>
  <si>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</si>
  <si>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</si>
  <si>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</si>
  <si>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</si>
  <si>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</si>
  <si>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</si>
  <si>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</si>
  <si>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</si>
  <si>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</si>
  <si>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</si>
  <si>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</si>
  <si>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</si>
  <si>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</si>
  <si>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</si>
  <si>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</si>
  <si>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</si>
  <si>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</si>
  <si>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</si>
  <si>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</si>
  <si>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</si>
  <si>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</si>
  <si>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</si>
  <si>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</si>
  <si>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</si>
  <si>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</si>
  <si>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</si>
  <si>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</si>
  <si>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</si>
  <si>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</si>
  <si>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</si>
  <si>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</si>
  <si>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</si>
  <si>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</si>
  <si>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</si>
  <si>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</si>
  <si>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</si>
  <si>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</si>
  <si>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</si>
  <si>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</si>
  <si>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</si>
  <si>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</si>
  <si>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</si>
  <si>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</si>
  <si>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</si>
  <si>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</si>
  <si>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</si>
  <si>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</si>
  <si>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</si>
  <si>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</si>
  <si>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</si>
  <si>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</si>
  <si>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</si>
  <si>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</si>
  <si>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</si>
  <si>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</si>
  <si>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</si>
  <si>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</si>
  <si>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</si>
  <si>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</si>
  <si>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</si>
  <si>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</si>
  <si>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</si>
  <si>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</si>
  <si>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</si>
  <si>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</si>
  <si>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</si>
  <si>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</si>
  <si>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</si>
  <si>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</si>
  <si>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</si>
  <si>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</si>
  <si>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</si>
  <si>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</si>
  <si>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</si>
  <si>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</si>
  <si>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</si>
  <si>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</si>
  <si>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</si>
  <si>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</si>
  <si>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</si>
  <si>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</si>
  <si>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</si>
  <si>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</si>
  <si>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</si>
  <si>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</si>
  <si>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</si>
  <si>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</si>
  <si>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</si>
  <si>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</si>
  <si>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</si>
  <si>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</si>
  <si>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</si>
  <si>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</si>
  <si>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</si>
  <si>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</si>
  <si>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</si>
  <si>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</si>
  <si>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</si>
  <si>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</si>
  <si>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</si>
  <si>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</si>
  <si>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</si>
  <si>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</si>
  <si>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</si>
  <si>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</si>
  <si>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</si>
  <si>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</si>
  <si>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</si>
  <si>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</si>
  <si>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</si>
  <si>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</si>
  <si>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</si>
  <si>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</si>
  <si>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</si>
  <si>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</si>
  <si>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</si>
  <si>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</si>
  <si>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</si>
  <si>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</si>
  <si>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</si>
  <si>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</si>
  <si>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</si>
  <si>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</si>
  <si>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</si>
  <si>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</si>
  <si>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</si>
  <si>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</si>
  <si>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</si>
  <si>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</si>
  <si>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</si>
  <si>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</si>
  <si>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</si>
  <si>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</si>
  <si>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</si>
  <si>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</si>
  <si>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</si>
  <si>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</si>
  <si>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</si>
  <si>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</si>
  <si>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</si>
  <si>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</si>
  <si>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</si>
  <si>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</si>
  <si>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</si>
  <si>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</si>
  <si>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</si>
  <si>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</si>
  <si>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</si>
  <si>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</si>
  <si>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</si>
  <si>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</si>
  <si>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</si>
  <si>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</si>
  <si>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</si>
  <si>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</si>
  <si>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</si>
  <si>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</si>
  <si>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</si>
  <si>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</si>
  <si>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</si>
  <si>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</si>
  <si>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</si>
  <si>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</si>
  <si>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</si>
  <si>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</si>
  <si>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</si>
  <si>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</si>
  <si>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</si>
  <si>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</si>
  <si>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</si>
  <si>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</si>
  <si>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</si>
  <si>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</si>
  <si>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</si>
  <si>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</si>
  <si>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</si>
  <si>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</si>
  <si>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</si>
  <si>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</si>
  <si>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</si>
  <si>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</si>
  <si>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</si>
  <si>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</si>
  <si>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</si>
  <si>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</si>
  <si>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</si>
  <si>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</si>
  <si>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</si>
  <si>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</si>
  <si>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</si>
  <si>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</si>
  <si>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</si>
  <si>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</si>
  <si>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</si>
  <si>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</si>
  <si>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</si>
  <si>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</si>
  <si>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</si>
  <si>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</si>
  <si>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</si>
  <si>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</si>
  <si>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</si>
  <si>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</si>
  <si>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</si>
  <si>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</si>
  <si>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</si>
  <si>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</si>
  <si>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</si>
  <si>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</si>
  <si>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</si>
  <si>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</si>
  <si>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</si>
  <si>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</si>
  <si>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</si>
  <si>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</si>
  <si>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</si>
  <si>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</si>
  <si>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</si>
  <si>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</si>
  <si>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</si>
  <si>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</si>
  <si>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</si>
  <si>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</si>
  <si>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</si>
  <si>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</si>
  <si>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</si>
  <si>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</si>
  <si>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</si>
  <si>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</si>
  <si>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</si>
  <si>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</si>
  <si>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</si>
  <si>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</si>
  <si>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</si>
  <si>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</si>
  <si>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</si>
  <si>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</si>
  <si>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</si>
  <si>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</si>
  <si>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</si>
  <si>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</si>
  <si>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</si>
  <si>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</si>
  <si>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</si>
  <si>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</si>
  <si>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</si>
  <si>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</si>
  <si>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</si>
  <si>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</si>
  <si>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</si>
  <si>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</si>
  <si>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</si>
  <si>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</si>
  <si>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</si>
  <si>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</si>
  <si>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</si>
  <si>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</si>
  <si>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</si>
  <si>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</si>
  <si>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</si>
  <si>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</si>
  <si>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</si>
  <si>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</si>
  <si>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</si>
  <si>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</si>
  <si>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</si>
  <si>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</si>
  <si>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</si>
  <si>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</si>
  <si>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</si>
  <si>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</si>
  <si>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</si>
  <si>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</si>
  <si>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</si>
  <si>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</si>
  <si>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</si>
  <si>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</si>
  <si>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</si>
  <si>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</si>
  <si>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</si>
  <si>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</si>
  <si>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</si>
  <si>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</si>
  <si>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</si>
  <si>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</si>
  <si>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</si>
  <si>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</si>
  <si>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</si>
  <si>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</si>
  <si>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</si>
  <si>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</si>
  <si>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</si>
  <si>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</si>
  <si>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</si>
  <si>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</si>
  <si>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</si>
  <si>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</si>
  <si>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</si>
  <si>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</si>
  <si>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</si>
  <si>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</si>
  <si>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</si>
  <si>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</si>
  <si>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</si>
  <si>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</si>
  <si>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</si>
  <si>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</si>
  <si>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</si>
  <si>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</si>
  <si>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</si>
  <si>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</si>
  <si>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</si>
  <si>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</si>
  <si>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</si>
  <si>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</si>
  <si>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</si>
  <si>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</si>
  <si>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</si>
  <si>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</si>
  <si>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</si>
  <si>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</si>
  <si>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</si>
  <si>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</si>
  <si>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</si>
  <si>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</si>
  <si>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</si>
  <si>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</si>
  <si>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</si>
  <si>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</si>
  <si>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</si>
  <si>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</si>
  <si>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</si>
  <si>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</si>
  <si>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</si>
  <si>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</si>
  <si>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</si>
  <si>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</si>
  <si>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</si>
  <si>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</si>
  <si>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</si>
  <si>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</si>
  <si>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</si>
  <si>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</si>
  <si>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</si>
  <si>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</si>
  <si>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</si>
  <si>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</si>
  <si>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</si>
  <si>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</si>
  <si>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</si>
  <si>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</si>
  <si>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</si>
  <si>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</si>
  <si>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</si>
  <si>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</si>
  <si>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</si>
  <si>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</si>
  <si>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</si>
  <si>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</si>
  <si>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</si>
  <si>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</si>
  <si>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</si>
  <si>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</si>
  <si>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</si>
  <si>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</si>
  <si>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</si>
  <si>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</si>
  <si>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</si>
  <si>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</si>
  <si>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</si>
  <si>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</si>
  <si>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</si>
  <si>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</si>
  <si>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</si>
  <si>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</si>
  <si>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</si>
  <si>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</si>
  <si>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</si>
  <si>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</si>
  <si>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</si>
  <si>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</si>
  <si>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</si>
  <si>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</si>
  <si>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</si>
  <si>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</si>
  <si>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</si>
  <si>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</si>
  <si>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</si>
  <si>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</si>
  <si>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</si>
  <si>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</si>
  <si>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</si>
  <si>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</si>
  <si>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</si>
  <si>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</si>
  <si>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</si>
  <si>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</si>
  <si>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</si>
  <si>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</si>
  <si>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</si>
  <si>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</si>
  <si>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</si>
  <si>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</si>
  <si>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</si>
  <si>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</si>
  <si>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</si>
  <si>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</si>
  <si>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</si>
  <si>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</si>
  <si>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</si>
  <si>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</si>
  <si>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</si>
  <si>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</si>
  <si>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</si>
  <si>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</si>
  <si>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</si>
  <si>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</si>
  <si>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</si>
  <si>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</si>
  <si>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</si>
  <si>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</si>
  <si>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</si>
  <si>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</si>
  <si>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</si>
  <si>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</si>
  <si>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</si>
  <si>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</si>
  <si>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</si>
  <si>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</si>
  <si>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</si>
  <si>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</si>
  <si>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</si>
  <si>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</si>
  <si>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</si>
  <si>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</si>
  <si>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</si>
  <si>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</si>
  <si>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</si>
  <si>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</si>
  <si>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</si>
  <si>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</si>
  <si>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</si>
  <si>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</si>
  <si>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</si>
  <si>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</si>
  <si>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</si>
  <si>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</si>
  <si>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</si>
  <si>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</si>
  <si>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</si>
  <si>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</si>
  <si>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</si>
  <si>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</si>
  <si>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</si>
  <si>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</si>
  <si>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</si>
  <si>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</si>
  <si>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</si>
  <si>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</si>
  <si>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</si>
  <si>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</si>
  <si>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</si>
  <si>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</si>
  <si>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</si>
  <si>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</si>
  <si>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</si>
  <si>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</si>
  <si>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</si>
  <si>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</si>
  <si>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</si>
  <si>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</si>
  <si>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</si>
  <si>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</si>
  <si>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</si>
  <si>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</si>
  <si>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</si>
  <si>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</si>
  <si>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</si>
  <si>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</si>
  <si>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</si>
  <si>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</si>
  <si>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</si>
  <si>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</si>
  <si>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</si>
  <si>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</si>
  <si>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</si>
  <si>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</si>
  <si>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</si>
  <si>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</si>
  <si>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</si>
  <si>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</si>
  <si>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</si>
  <si>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</si>
  <si>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</si>
  <si>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</si>
  <si>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</si>
  <si>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</si>
  <si>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</si>
  <si>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</si>
  <si>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</si>
  <si>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</si>
  <si>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</si>
  <si>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</si>
  <si>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</si>
  <si>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</si>
  <si>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</si>
  <si>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</si>
  <si>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</si>
  <si>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</si>
  <si>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</si>
  <si>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</si>
  <si>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</si>
  <si>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</si>
  <si>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</si>
  <si>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</si>
  <si>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</si>
  <si>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</si>
  <si>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</si>
  <si>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</si>
  <si>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</si>
  <si>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</si>
  <si>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</si>
  <si>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</si>
  <si>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</si>
  <si>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</si>
  <si>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</si>
  <si>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</si>
  <si>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</si>
  <si>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</si>
  <si>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</si>
  <si>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</si>
  <si>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</si>
  <si>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</si>
  <si>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</si>
  <si>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</si>
  <si>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</si>
  <si>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</si>
  <si>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</si>
  <si>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</si>
  <si>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</si>
  <si>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</si>
  <si>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</si>
  <si>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</si>
  <si>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</si>
  <si>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</si>
  <si>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</si>
  <si>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</si>
  <si>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</si>
  <si>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</si>
  <si>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</si>
  <si>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</si>
  <si>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</si>
  <si>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</si>
  <si>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</si>
  <si>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</si>
  <si>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</si>
  <si>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</si>
  <si>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</si>
  <si>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</si>
  <si>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</si>
  <si>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</si>
  <si>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</si>
  <si>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</si>
  <si>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</si>
  <si>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</si>
  <si>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</si>
  <si>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</si>
  <si>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</si>
  <si>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</si>
  <si>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</si>
  <si>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</si>
  <si>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</si>
  <si>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</si>
  <si>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</si>
  <si>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</si>
  <si>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</si>
  <si>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</si>
  <si>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</si>
  <si>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</si>
  <si>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</si>
  <si>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</si>
  <si>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</si>
  <si>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</si>
  <si>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</si>
  <si>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</si>
  <si>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</si>
  <si>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</si>
  <si>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</si>
  <si>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</si>
  <si>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</si>
  <si>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</si>
  <si>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</si>
  <si>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</si>
  <si>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</si>
  <si>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</si>
  <si>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</si>
  <si>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</si>
  <si>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</si>
  <si>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</si>
  <si>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</si>
  <si>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</si>
  <si>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</si>
  <si>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</si>
  <si>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</si>
  <si>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</si>
  <si>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</si>
  <si>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</si>
  <si>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</si>
  <si>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</si>
  <si>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</si>
  <si>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</si>
  <si>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</si>
  <si>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</si>
  <si>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</si>
  <si>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</si>
  <si>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1.ИП Фаворит</t>
  </si>
  <si>
    <t>01.01.2008-30.06.2008</t>
  </si>
  <si>
    <t>Дата на съставяне: 25.07.2008</t>
  </si>
  <si>
    <t xml:space="preserve">Дата на съставяне:        25.07.2008                              </t>
  </si>
  <si>
    <t xml:space="preserve">Дата  на съставяне:  25.07.2008                                                                                                                                </t>
  </si>
  <si>
    <t>1.Котлостроене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</si>
</sst>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865</v>
      </c>
      <c r="F3" s="217" t="s">
        <v>2</v>
      </c>
      <c r="G3" s="172"/>
      <c r="H3" s="460">
        <v>117019045</v>
      </c>
    </row>
    <row r="4" spans="1:8" ht="15">
      <c r="A4" s="577" t="s">
        <v>3</v>
      </c>
      <c r="B4" s="583"/>
      <c r="C4" s="583"/>
      <c r="D4" s="583"/>
      <c r="E4" s="503" t="s">
        <v>864</v>
      </c>
      <c r="F4" s="579" t="s">
        <v>4</v>
      </c>
      <c r="G4" s="580"/>
      <c r="H4" s="460" t="s">
        <v>159</v>
      </c>
    </row>
    <row r="5" spans="1:8" ht="15">
      <c r="A5" s="577" t="s">
        <v>5</v>
      </c>
      <c r="B5" s="578"/>
      <c r="C5" s="578"/>
      <c r="D5" s="578"/>
      <c r="E5" s="504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43</v>
      </c>
      <c r="D12" s="151">
        <v>45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4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1114</v>
      </c>
      <c r="D15" s="151">
        <v>1235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4</v>
      </c>
      <c r="E16" s="243" t="s">
        <v>42</v>
      </c>
      <c r="F16" s="242" t="s">
        <v>43</v>
      </c>
      <c r="G16" s="316">
        <v>-1416</v>
      </c>
      <c r="H16" s="316">
        <v>-1416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2361</v>
      </c>
      <c r="H17" s="154">
        <f>H11+H14+H15+H16</f>
        <v>2361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1165</v>
      </c>
      <c r="D19" s="155">
        <f>SUM(D11:D18)</f>
        <v>1286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1919</v>
      </c>
      <c r="H21" s="156">
        <f>SUM(H22:H24)</f>
        <v>1919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189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3</v>
      </c>
      <c r="E24" s="237" t="s">
        <v>72</v>
      </c>
      <c r="F24" s="242" t="s">
        <v>73</v>
      </c>
      <c r="G24" s="152">
        <v>1730</v>
      </c>
      <c r="H24" s="152">
        <v>1730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3240</v>
      </c>
      <c r="H25" s="154">
        <f>H19+H20+H21</f>
        <v>3240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2974</v>
      </c>
      <c r="H27" s="154">
        <f>SUM(H28:H30)</f>
        <v>2363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2974</v>
      </c>
      <c r="H28" s="152">
        <v>2363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65</v>
      </c>
      <c r="H31" s="152">
        <v>611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3039</v>
      </c>
      <c r="H33" s="154">
        <f>H27+H31+H32</f>
        <v>2974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438</v>
      </c>
      <c r="D34" s="155">
        <f>SUM(D35:D38)</f>
        <v>112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8640</v>
      </c>
      <c r="H36" s="154">
        <f>H25+H17+H33</f>
        <v>8575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326</v>
      </c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>
        <v>35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5276</v>
      </c>
      <c r="H44" s="152">
        <v>5665</v>
      </c>
    </row>
    <row r="45" spans="1:15" ht="15">
      <c r="A45" s="235" t="s">
        <v>136</v>
      </c>
      <c r="B45" s="249" t="s">
        <v>137</v>
      </c>
      <c r="C45" s="155">
        <f>C34+C39+C44</f>
        <v>438</v>
      </c>
      <c r="D45" s="155">
        <f>D34+D39+D44</f>
        <v>112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15912</v>
      </c>
      <c r="H47" s="152">
        <v>15912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18547</v>
      </c>
      <c r="D49" s="151">
        <v>21051</v>
      </c>
      <c r="E49" s="251" t="s">
        <v>51</v>
      </c>
      <c r="F49" s="245" t="s">
        <v>153</v>
      </c>
      <c r="G49" s="154">
        <f>SUM(G43:G48)</f>
        <v>21188</v>
      </c>
      <c r="H49" s="154">
        <f>SUM(H43:H48)</f>
        <v>21612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18547</v>
      </c>
      <c r="D51" s="155">
        <f>SUM(D47:D50)</f>
        <v>21051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2</v>
      </c>
      <c r="D53" s="151">
        <v>2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20155</v>
      </c>
      <c r="D55" s="155">
        <f>D19+D20+D21+D27+D32+D45+D51+D53+D54</f>
        <v>22454</v>
      </c>
      <c r="E55" s="237" t="s">
        <v>172</v>
      </c>
      <c r="F55" s="261" t="s">
        <v>173</v>
      </c>
      <c r="G55" s="154">
        <f>G49+G51+G52+G53+G54</f>
        <v>21188</v>
      </c>
      <c r="H55" s="154">
        <f>H49+H51+H52+H53+H54</f>
        <v>21612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778</v>
      </c>
      <c r="D60" s="151">
        <v>505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2427</v>
      </c>
      <c r="H61" s="154">
        <f>SUM(H62:H68)</f>
        <v>1797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778</v>
      </c>
      <c r="D64" s="155">
        <f>SUM(D58:D63)</f>
        <v>505</v>
      </c>
      <c r="E64" s="237" t="s">
        <v>200</v>
      </c>
      <c r="F64" s="242" t="s">
        <v>201</v>
      </c>
      <c r="G64" s="152">
        <v>2341</v>
      </c>
      <c r="H64" s="152">
        <v>1399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38</v>
      </c>
      <c r="H65" s="152">
        <v>22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</v>
      </c>
      <c r="H66" s="152">
        <v>11</v>
      </c>
    </row>
    <row r="67" spans="1:8" ht="15">
      <c r="A67" s="235" t="s">
        <v>207</v>
      </c>
      <c r="B67" s="241" t="s">
        <v>208</v>
      </c>
      <c r="C67" s="151">
        <v>1293</v>
      </c>
      <c r="D67" s="151"/>
      <c r="E67" s="237" t="s">
        <v>209</v>
      </c>
      <c r="F67" s="242" t="s">
        <v>210</v>
      </c>
      <c r="G67" s="152">
        <v>5</v>
      </c>
      <c r="H67" s="152">
        <v>4</v>
      </c>
    </row>
    <row r="68" spans="1:8" ht="15">
      <c r="A68" s="235" t="s">
        <v>211</v>
      </c>
      <c r="B68" s="241" t="s">
        <v>212</v>
      </c>
      <c r="C68" s="151">
        <v>847</v>
      </c>
      <c r="D68" s="151">
        <v>797</v>
      </c>
      <c r="E68" s="237" t="s">
        <v>213</v>
      </c>
      <c r="F68" s="242" t="s">
        <v>214</v>
      </c>
      <c r="G68" s="152">
        <v>30</v>
      </c>
      <c r="H68" s="152">
        <v>361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350</v>
      </c>
      <c r="H69" s="152">
        <v>360</v>
      </c>
    </row>
    <row r="70" spans="1:8" ht="15">
      <c r="A70" s="235" t="s">
        <v>218</v>
      </c>
      <c r="B70" s="241" t="s">
        <v>219</v>
      </c>
      <c r="C70" s="151">
        <v>11424</v>
      </c>
      <c r="D70" s="151">
        <v>9907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318</v>
      </c>
      <c r="D71" s="151">
        <v>475</v>
      </c>
      <c r="E71" s="253" t="s">
        <v>46</v>
      </c>
      <c r="F71" s="273" t="s">
        <v>224</v>
      </c>
      <c r="G71" s="161">
        <f>G59+G60+G61+G69+G70</f>
        <v>2777</v>
      </c>
      <c r="H71" s="161">
        <f>H59+H60+H61+H69+H70</f>
        <v>2157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30</v>
      </c>
      <c r="D72" s="151">
        <v>36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433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13912</v>
      </c>
      <c r="D75" s="155">
        <f>SUM(D67:D74)</f>
        <v>11648</v>
      </c>
      <c r="E75" s="251" t="s">
        <v>160</v>
      </c>
      <c r="F75" s="245" t="s">
        <v>234</v>
      </c>
      <c r="G75" s="152">
        <v>2761</v>
      </c>
      <c r="H75" s="152">
        <v>2926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5538</v>
      </c>
      <c r="H79" s="162">
        <f>H71+H74+H75+H76</f>
        <v>5083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111</v>
      </c>
      <c r="D87" s="151">
        <v>87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399</v>
      </c>
      <c r="D88" s="151">
        <v>565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510</v>
      </c>
      <c r="D91" s="155">
        <f>SUM(D87:D90)</f>
        <v>652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15211</v>
      </c>
      <c r="D93" s="155">
        <f>D64+D75+D84+D91+D92</f>
        <v>12816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35366</v>
      </c>
      <c r="D94" s="164">
        <f>D93+D55</f>
        <v>35270</v>
      </c>
      <c r="E94" s="449" t="s">
        <v>270</v>
      </c>
      <c r="F94" s="289" t="s">
        <v>271</v>
      </c>
      <c r="G94" s="165">
        <f>G36+G39+G55+G79</f>
        <v>35366</v>
      </c>
      <c r="H94" s="165">
        <f>H36+H39+H55+H79</f>
        <v>35270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48031497" right="0.2755905511811024" top="0.3937007874015748" bottom="0.1968503937007874" header="0.15748031496062992" footer="0.15748031496062992"/>
  <pageSetup fitToHeight="1000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" sqref="B4:D4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АУТОБОХЕМИЯ АД</v>
      </c>
      <c r="C2" s="586"/>
      <c r="D2" s="586"/>
      <c r="E2" s="586"/>
      <c r="F2" s="588" t="s">
        <v>2</v>
      </c>
      <c r="G2" s="588"/>
      <c r="H2" s="525">
        <f>'справка №1-БАЛАНС'!H3</f>
        <v>117019045</v>
      </c>
    </row>
    <row r="3" spans="1:8" ht="15">
      <c r="A3" s="466" t="s">
        <v>275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01.01.2008-30.06.2008</v>
      </c>
      <c r="C4" s="587"/>
      <c r="D4" s="587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43</v>
      </c>
      <c r="D9" s="46">
        <v>46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427</v>
      </c>
      <c r="D10" s="46">
        <v>272</v>
      </c>
      <c r="E10" s="298" t="s">
        <v>289</v>
      </c>
      <c r="F10" s="548" t="s">
        <v>290</v>
      </c>
      <c r="G10" s="549">
        <v>5577</v>
      </c>
      <c r="H10" s="549">
        <v>7170</v>
      </c>
    </row>
    <row r="11" spans="1:8" ht="12">
      <c r="A11" s="298" t="s">
        <v>291</v>
      </c>
      <c r="B11" s="299" t="s">
        <v>292</v>
      </c>
      <c r="C11" s="46">
        <v>225</v>
      </c>
      <c r="D11" s="46">
        <v>287</v>
      </c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124</v>
      </c>
      <c r="D12" s="46">
        <v>89</v>
      </c>
      <c r="E12" s="300" t="s">
        <v>78</v>
      </c>
      <c r="F12" s="548" t="s">
        <v>297</v>
      </c>
      <c r="G12" s="549">
        <v>272</v>
      </c>
      <c r="H12" s="549">
        <v>260</v>
      </c>
    </row>
    <row r="13" spans="1:18" ht="12">
      <c r="A13" s="298" t="s">
        <v>298</v>
      </c>
      <c r="B13" s="299" t="s">
        <v>299</v>
      </c>
      <c r="C13" s="46">
        <v>19</v>
      </c>
      <c r="D13" s="46">
        <v>19</v>
      </c>
      <c r="E13" s="301" t="s">
        <v>51</v>
      </c>
      <c r="F13" s="550" t="s">
        <v>300</v>
      </c>
      <c r="G13" s="547">
        <f>SUM(G9:G12)</f>
        <v>5849</v>
      </c>
      <c r="H13" s="547">
        <f>SUM(H9:H12)</f>
        <v>7430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4893</v>
      </c>
      <c r="D14" s="46">
        <v>6351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10</v>
      </c>
      <c r="D16" s="47">
        <v>6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5741</v>
      </c>
      <c r="D19" s="49">
        <f>SUM(D9:D15)+D16</f>
        <v>7070</v>
      </c>
      <c r="E19" s="304" t="s">
        <v>317</v>
      </c>
      <c r="F19" s="551" t="s">
        <v>318</v>
      </c>
      <c r="G19" s="549">
        <v>102</v>
      </c>
      <c r="H19" s="549">
        <v>2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830</v>
      </c>
      <c r="D22" s="46">
        <v>984</v>
      </c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787</v>
      </c>
      <c r="H23" s="549">
        <v>1036</v>
      </c>
    </row>
    <row r="24" spans="1:18" ht="12">
      <c r="A24" s="298" t="s">
        <v>332</v>
      </c>
      <c r="B24" s="305" t="s">
        <v>333</v>
      </c>
      <c r="C24" s="46">
        <v>1</v>
      </c>
      <c r="D24" s="46">
        <v>1</v>
      </c>
      <c r="E24" s="301" t="s">
        <v>103</v>
      </c>
      <c r="F24" s="553" t="s">
        <v>334</v>
      </c>
      <c r="G24" s="547">
        <f>SUM(G19:G23)</f>
        <v>889</v>
      </c>
      <c r="H24" s="547">
        <f>SUM(H19:H23)</f>
        <v>1038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94</v>
      </c>
      <c r="D25" s="46">
        <v>93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925</v>
      </c>
      <c r="D26" s="49">
        <f>SUM(D22:D25)</f>
        <v>1078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6666</v>
      </c>
      <c r="D28" s="50">
        <f>D26+D19</f>
        <v>8148</v>
      </c>
      <c r="E28" s="127" t="s">
        <v>339</v>
      </c>
      <c r="F28" s="553" t="s">
        <v>340</v>
      </c>
      <c r="G28" s="547">
        <f>G13+G15+G24</f>
        <v>6738</v>
      </c>
      <c r="H28" s="547">
        <f>H13+H15+H24</f>
        <v>8468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72</v>
      </c>
      <c r="D30" s="50">
        <f>IF((H28-D28)&gt;0,H28-D28,0)</f>
        <v>320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6666</v>
      </c>
      <c r="D33" s="49">
        <f>D28+D31+D32</f>
        <v>8148</v>
      </c>
      <c r="E33" s="127" t="s">
        <v>353</v>
      </c>
      <c r="F33" s="553" t="s">
        <v>354</v>
      </c>
      <c r="G33" s="53">
        <f>G32+G31+G28</f>
        <v>6738</v>
      </c>
      <c r="H33" s="53">
        <f>H32+H31+H28</f>
        <v>8468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72</v>
      </c>
      <c r="D34" s="50">
        <f>IF((H33-D33)&gt;0,H33-D33,0)</f>
        <v>320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7</v>
      </c>
      <c r="D35" s="49">
        <f>D36+D37+D38</f>
        <v>32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7</v>
      </c>
      <c r="D36" s="46">
        <v>32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65</v>
      </c>
      <c r="D39" s="459">
        <f>+IF((H33-D33-D35)&gt;0,H33-D33-D35,0)</f>
        <v>288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IF(C39-C40&gt;0,C39-C40,0)</f>
        <v>65</v>
      </c>
      <c r="D41" s="52">
        <f>IF(D39-D40&gt;0,D39-D40,0)</f>
        <v>288</v>
      </c>
      <c r="E41" s="127" t="s">
        <v>376</v>
      </c>
      <c r="F41" s="557" t="s">
        <v>377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6738</v>
      </c>
      <c r="D42" s="53">
        <f>D33+D35+D39</f>
        <v>8468</v>
      </c>
      <c r="E42" s="128" t="s">
        <v>380</v>
      </c>
      <c r="F42" s="129" t="s">
        <v>381</v>
      </c>
      <c r="G42" s="53">
        <f>G39+G33</f>
        <v>6738</v>
      </c>
      <c r="H42" s="53">
        <f>H39+H33</f>
        <v>8468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570"/>
      <c r="F46" s="570"/>
      <c r="G46" s="425"/>
      <c r="H46" s="425"/>
    </row>
    <row r="47" spans="1:8" ht="12">
      <c r="A47" s="314"/>
      <c r="B47" s="424"/>
      <c r="C47" s="425"/>
      <c r="D47" s="425"/>
      <c r="E47" s="570"/>
      <c r="F47" s="570"/>
      <c r="G47" s="425"/>
      <c r="H47" s="425"/>
    </row>
    <row r="48" spans="1:15" ht="12">
      <c r="A48" s="502" t="s">
        <v>272</v>
      </c>
      <c r="B48" s="571">
        <v>39654</v>
      </c>
      <c r="C48" s="427" t="s">
        <v>382</v>
      </c>
      <c r="D48" s="584"/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426"/>
      <c r="F51" s="559"/>
      <c r="G51" s="562"/>
      <c r="H51" s="562"/>
    </row>
    <row r="52" spans="1:8" ht="12">
      <c r="A52" s="563"/>
      <c r="B52" s="559"/>
      <c r="C52" s="425"/>
      <c r="D52" s="425"/>
      <c r="E52" s="426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.26" top="0.26" bottom="0.47" header="0.6" footer="0.5118110236220472"/>
  <pageSetup horizontalDpi="600" verticalDpi="600" orientation="landscape" paperSize="9" scale="6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6" sqref="B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АУТОБОХЕМИЯ АД</v>
      </c>
      <c r="C4" s="540" t="s">
        <v>2</v>
      </c>
      <c r="D4" s="540">
        <f>'справка №1-БАЛАНС'!H3</f>
        <v>117019045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01.01.2008-30.06.2008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11600</v>
      </c>
      <c r="D10" s="54">
        <v>14798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-6938</v>
      </c>
      <c r="D11" s="54">
        <v>-8725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-121</v>
      </c>
      <c r="D13" s="54">
        <v>-94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-812</v>
      </c>
      <c r="D14" s="54">
        <v>-451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</v>
      </c>
      <c r="D15" s="54">
        <v>-48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235</v>
      </c>
      <c r="D19" s="54">
        <v>-259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3962</v>
      </c>
      <c r="D20" s="55">
        <f>SUM(D10:D19)</f>
        <v>5221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-158</v>
      </c>
      <c r="D22" s="54">
        <v>-470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-6872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5355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538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-326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-1293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-2756</v>
      </c>
      <c r="D32" s="55">
        <f>SUM(D22:D31)</f>
        <v>-470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1925</v>
      </c>
      <c r="D36" s="54">
        <v>671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-2350</v>
      </c>
      <c r="D37" s="54">
        <v>-4192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-923</v>
      </c>
      <c r="D41" s="54">
        <v>-1028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-1348</v>
      </c>
      <c r="D42" s="55">
        <f>SUM(D34:D41)</f>
        <v>-4549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-142</v>
      </c>
      <c r="D43" s="55">
        <f>D42+D32+D20</f>
        <v>202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652</v>
      </c>
      <c r="D44" s="132">
        <v>572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510</v>
      </c>
      <c r="D45" s="55">
        <f>D44+D43</f>
        <v>774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510</v>
      </c>
      <c r="D46" s="56">
        <v>774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.2755905511811024" top="0.48" bottom="0.61" header="0.6" footer="0.5118110236220472"/>
  <pageSetup horizontalDpi="600" verticalDpi="600" orientation="landscape" paperSize="9" scale="7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B5" sqref="B5:E5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4" t="str">
        <f>'справка №1-БАЛАНС'!E3</f>
        <v>АУТОБОХЕМИЯ АД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>
        <f>'справка №1-БАЛАНС'!H3</f>
        <v>117019045</v>
      </c>
      <c r="N3" s="2"/>
    </row>
    <row r="4" spans="1:15" s="531" customFormat="1" ht="13.5" customHeight="1">
      <c r="A4" s="466" t="s">
        <v>461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2" t="str">
        <f>'справка №1-БАЛАНС'!E5</f>
        <v>01.01.2008-30.06.2008</v>
      </c>
      <c r="C5" s="592"/>
      <c r="D5" s="592"/>
      <c r="E5" s="592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2361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1730</v>
      </c>
      <c r="I11" s="58">
        <f>'справка №1-БАЛАНС'!H28+'справка №1-БАЛАНС'!H31</f>
        <v>2974</v>
      </c>
      <c r="J11" s="58">
        <f>'справка №1-БАЛАНС'!H29+'справка №1-БАЛАНС'!H32</f>
        <v>0</v>
      </c>
      <c r="K11" s="60"/>
      <c r="L11" s="344">
        <f>SUM(C11:K11)</f>
        <v>8575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2361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1730</v>
      </c>
      <c r="I15" s="61">
        <f t="shared" si="2"/>
        <v>2974</v>
      </c>
      <c r="J15" s="61">
        <f t="shared" si="2"/>
        <v>0</v>
      </c>
      <c r="K15" s="61">
        <f t="shared" si="2"/>
        <v>0</v>
      </c>
      <c r="L15" s="344">
        <f t="shared" si="1"/>
        <v>8575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65</v>
      </c>
      <c r="J16" s="345">
        <f>+'справка №1-БАЛАНС'!G32</f>
        <v>0</v>
      </c>
      <c r="K16" s="60"/>
      <c r="L16" s="344">
        <f t="shared" si="1"/>
        <v>65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2361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189</v>
      </c>
      <c r="G29" s="59">
        <f t="shared" si="6"/>
        <v>0</v>
      </c>
      <c r="H29" s="59">
        <f t="shared" si="6"/>
        <v>1730</v>
      </c>
      <c r="I29" s="59">
        <f t="shared" si="6"/>
        <v>3039</v>
      </c>
      <c r="J29" s="59">
        <f t="shared" si="6"/>
        <v>0</v>
      </c>
      <c r="K29" s="59">
        <f t="shared" si="6"/>
        <v>0</v>
      </c>
      <c r="L29" s="344">
        <f t="shared" si="1"/>
        <v>8640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2361</v>
      </c>
      <c r="D32" s="59">
        <f t="shared" si="7"/>
        <v>1321</v>
      </c>
      <c r="E32" s="59">
        <f t="shared" si="7"/>
        <v>0</v>
      </c>
      <c r="F32" s="59">
        <f t="shared" si="7"/>
        <v>189</v>
      </c>
      <c r="G32" s="59">
        <f t="shared" si="7"/>
        <v>0</v>
      </c>
      <c r="H32" s="59">
        <f t="shared" si="7"/>
        <v>1730</v>
      </c>
      <c r="I32" s="59">
        <f t="shared" si="7"/>
        <v>3039</v>
      </c>
      <c r="J32" s="59">
        <f t="shared" si="7"/>
        <v>0</v>
      </c>
      <c r="K32" s="59">
        <f t="shared" si="7"/>
        <v>0</v>
      </c>
      <c r="L32" s="344">
        <f t="shared" si="1"/>
        <v>8640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870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C3" sqref="C3:E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384</v>
      </c>
      <c r="B2" s="594"/>
      <c r="C2" s="595" t="str">
        <f>'справка №1-БАЛАНС'!E3</f>
        <v>АУТОБОХЕМИЯ АД</v>
      </c>
      <c r="D2" s="595"/>
      <c r="E2" s="595"/>
      <c r="F2" s="595"/>
      <c r="G2" s="595"/>
      <c r="H2" s="595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117019045</v>
      </c>
      <c r="P2" s="482"/>
      <c r="Q2" s="482"/>
      <c r="R2" s="525"/>
    </row>
    <row r="3" spans="1:18" ht="15">
      <c r="A3" s="593" t="s">
        <v>5</v>
      </c>
      <c r="B3" s="594"/>
      <c r="C3" s="596" t="str">
        <f>'справка №1-БАЛАНС'!E5</f>
        <v>01.01.2008-30.06.2008</v>
      </c>
      <c r="D3" s="596"/>
      <c r="E3" s="596"/>
      <c r="F3" s="484"/>
      <c r="G3" s="484"/>
      <c r="H3" s="484"/>
      <c r="I3" s="484"/>
      <c r="J3" s="484"/>
      <c r="K3" s="484"/>
      <c r="L3" s="484"/>
      <c r="M3" s="597" t="s">
        <v>4</v>
      </c>
      <c r="N3" s="597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</v>
      </c>
      <c r="E10" s="189">
        <v>0</v>
      </c>
      <c r="F10" s="189">
        <v>0</v>
      </c>
      <c r="G10" s="74">
        <f aca="true" t="shared" si="2" ref="G10:G39">D10+E10-F10</f>
        <v>90</v>
      </c>
      <c r="H10" s="65"/>
      <c r="I10" s="65"/>
      <c r="J10" s="74">
        <f aca="true" t="shared" si="3" ref="J10:J39">G10+H10-I10</f>
        <v>90</v>
      </c>
      <c r="K10" s="65">
        <v>46</v>
      </c>
      <c r="L10" s="65">
        <v>1</v>
      </c>
      <c r="M10" s="65"/>
      <c r="N10" s="74">
        <f aca="true" t="shared" si="4" ref="N10:N39">K10+L10-M10</f>
        <v>47</v>
      </c>
      <c r="O10" s="65"/>
      <c r="P10" s="65"/>
      <c r="Q10" s="74">
        <f t="shared" si="0"/>
        <v>47</v>
      </c>
      <c r="R10" s="74">
        <f t="shared" si="1"/>
        <v>43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>
        <v>3</v>
      </c>
      <c r="F11" s="189">
        <v>0</v>
      </c>
      <c r="G11" s="74">
        <f t="shared" si="2"/>
        <v>7</v>
      </c>
      <c r="H11" s="65"/>
      <c r="I11" s="65"/>
      <c r="J11" s="74">
        <f t="shared" si="3"/>
        <v>7</v>
      </c>
      <c r="K11" s="65">
        <v>2</v>
      </c>
      <c r="L11" s="65">
        <v>1</v>
      </c>
      <c r="M11" s="65"/>
      <c r="N11" s="74">
        <f t="shared" si="4"/>
        <v>3</v>
      </c>
      <c r="O11" s="65"/>
      <c r="P11" s="65"/>
      <c r="Q11" s="74">
        <f t="shared" si="0"/>
        <v>3</v>
      </c>
      <c r="R11" s="74">
        <f t="shared" si="1"/>
        <v>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2423</v>
      </c>
      <c r="E13" s="189">
        <v>158</v>
      </c>
      <c r="F13" s="189">
        <v>256</v>
      </c>
      <c r="G13" s="74">
        <f t="shared" si="2"/>
        <v>2325</v>
      </c>
      <c r="H13" s="65"/>
      <c r="I13" s="65"/>
      <c r="J13" s="74">
        <f t="shared" si="3"/>
        <v>2325</v>
      </c>
      <c r="K13" s="65">
        <v>1187</v>
      </c>
      <c r="L13" s="65">
        <v>222</v>
      </c>
      <c r="M13" s="65">
        <v>198</v>
      </c>
      <c r="N13" s="74">
        <f t="shared" si="4"/>
        <v>1211</v>
      </c>
      <c r="O13" s="65"/>
      <c r="P13" s="65"/>
      <c r="Q13" s="74">
        <f t="shared" si="0"/>
        <v>1211</v>
      </c>
      <c r="R13" s="74">
        <f t="shared" si="1"/>
        <v>1114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12</v>
      </c>
      <c r="E14" s="189"/>
      <c r="F14" s="189">
        <v>0</v>
      </c>
      <c r="G14" s="74">
        <f t="shared" si="2"/>
        <v>12</v>
      </c>
      <c r="H14" s="65"/>
      <c r="I14" s="65"/>
      <c r="J14" s="74">
        <f t="shared" si="3"/>
        <v>12</v>
      </c>
      <c r="K14" s="65">
        <v>8</v>
      </c>
      <c r="L14" s="65"/>
      <c r="M14" s="65"/>
      <c r="N14" s="74">
        <f t="shared" si="4"/>
        <v>8</v>
      </c>
      <c r="O14" s="65"/>
      <c r="P14" s="65"/>
      <c r="Q14" s="74">
        <f t="shared" si="0"/>
        <v>8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2529</v>
      </c>
      <c r="E17" s="194">
        <f>SUM(E9:E16)</f>
        <v>161</v>
      </c>
      <c r="F17" s="194">
        <f>SUM(F9:F16)</f>
        <v>256</v>
      </c>
      <c r="G17" s="74">
        <f t="shared" si="2"/>
        <v>2434</v>
      </c>
      <c r="H17" s="75">
        <f>SUM(H9:H16)</f>
        <v>0</v>
      </c>
      <c r="I17" s="75">
        <f>SUM(I9:I16)</f>
        <v>0</v>
      </c>
      <c r="J17" s="74">
        <f t="shared" si="3"/>
        <v>2434</v>
      </c>
      <c r="K17" s="75">
        <f>SUM(K9:K16)</f>
        <v>1243</v>
      </c>
      <c r="L17" s="75">
        <f>SUM(L9:L16)</f>
        <v>224</v>
      </c>
      <c r="M17" s="75">
        <f>SUM(M9:M16)</f>
        <v>198</v>
      </c>
      <c r="N17" s="74">
        <f t="shared" si="4"/>
        <v>1269</v>
      </c>
      <c r="O17" s="75">
        <f>SUM(O9:O16)</f>
        <v>0</v>
      </c>
      <c r="P17" s="75">
        <f>SUM(P9:P16)</f>
        <v>0</v>
      </c>
      <c r="Q17" s="74">
        <f t="shared" si="5"/>
        <v>1269</v>
      </c>
      <c r="R17" s="74">
        <f t="shared" si="6"/>
        <v>1165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2</v>
      </c>
      <c r="L25" s="66">
        <f t="shared" si="7"/>
        <v>0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112</v>
      </c>
      <c r="E27" s="192">
        <f aca="true" t="shared" si="8" ref="E27:P27">SUM(E28:E31)</f>
        <v>326</v>
      </c>
      <c r="F27" s="192">
        <f t="shared" si="8"/>
        <v>0</v>
      </c>
      <c r="G27" s="71">
        <f t="shared" si="2"/>
        <v>438</v>
      </c>
      <c r="H27" s="70">
        <f t="shared" si="8"/>
        <v>0</v>
      </c>
      <c r="I27" s="70">
        <f t="shared" si="8"/>
        <v>0</v>
      </c>
      <c r="J27" s="71">
        <f t="shared" si="3"/>
        <v>438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438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>
        <v>326</v>
      </c>
      <c r="F31" s="189"/>
      <c r="G31" s="74">
        <f t="shared" si="2"/>
        <v>326</v>
      </c>
      <c r="H31" s="72"/>
      <c r="I31" s="72"/>
      <c r="J31" s="74">
        <f t="shared" si="3"/>
        <v>326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326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112</v>
      </c>
      <c r="E38" s="194">
        <f aca="true" t="shared" si="12" ref="E38:P38">E27+E32+E37</f>
        <v>326</v>
      </c>
      <c r="F38" s="194">
        <f t="shared" si="12"/>
        <v>0</v>
      </c>
      <c r="G38" s="74">
        <f t="shared" si="2"/>
        <v>438</v>
      </c>
      <c r="H38" s="75">
        <f t="shared" si="12"/>
        <v>0</v>
      </c>
      <c r="I38" s="75">
        <f t="shared" si="12"/>
        <v>0</v>
      </c>
      <c r="J38" s="74">
        <f t="shared" si="3"/>
        <v>438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438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2646</v>
      </c>
      <c r="E40" s="438">
        <f>E17+E18+E19+E25+E38+E39</f>
        <v>487</v>
      </c>
      <c r="F40" s="438">
        <f aca="true" t="shared" si="13" ref="F40:R40">F17+F18+F19+F25+F38+F39</f>
        <v>256</v>
      </c>
      <c r="G40" s="438">
        <f t="shared" si="13"/>
        <v>2877</v>
      </c>
      <c r="H40" s="438">
        <f t="shared" si="13"/>
        <v>0</v>
      </c>
      <c r="I40" s="438">
        <f t="shared" si="13"/>
        <v>0</v>
      </c>
      <c r="J40" s="438">
        <f t="shared" si="13"/>
        <v>2877</v>
      </c>
      <c r="K40" s="438">
        <f t="shared" si="13"/>
        <v>1245</v>
      </c>
      <c r="L40" s="438">
        <f t="shared" si="13"/>
        <v>224</v>
      </c>
      <c r="M40" s="438">
        <f t="shared" si="13"/>
        <v>198</v>
      </c>
      <c r="N40" s="438">
        <f t="shared" si="13"/>
        <v>1271</v>
      </c>
      <c r="O40" s="438">
        <f t="shared" si="13"/>
        <v>0</v>
      </c>
      <c r="P40" s="438">
        <f t="shared" si="13"/>
        <v>0</v>
      </c>
      <c r="Q40" s="438">
        <f t="shared" si="13"/>
        <v>1271</v>
      </c>
      <c r="R40" s="438">
        <f t="shared" si="13"/>
        <v>1606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53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B4" sqref="B4:C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15" t="str">
        <f>'справка №1-БАЛАНС'!E3</f>
        <v>АУТОБОХЕМИЯ АД</v>
      </c>
      <c r="C3" s="616"/>
      <c r="D3" s="525" t="s">
        <v>2</v>
      </c>
      <c r="E3" s="107">
        <f>'справка №1-БАЛАНС'!H3</f>
        <v>117019045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3" t="str">
        <f>'справка №1-БАЛАНС'!E5</f>
        <v>01.01.2008-30.06.2008</v>
      </c>
      <c r="C4" s="614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1416</v>
      </c>
      <c r="D9" s="108"/>
      <c r="E9" s="120">
        <f>C9-D9</f>
        <v>1416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18547</v>
      </c>
      <c r="D16" s="119">
        <f>+D17+D18</f>
        <v>0</v>
      </c>
      <c r="E16" s="120">
        <f t="shared" si="0"/>
        <v>18547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18547</v>
      </c>
      <c r="D17" s="108"/>
      <c r="E17" s="120">
        <f t="shared" si="0"/>
        <v>18547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18547</v>
      </c>
      <c r="D19" s="104">
        <f>D11+D15+D16</f>
        <v>0</v>
      </c>
      <c r="E19" s="118">
        <f>E11+E15+E16</f>
        <v>18547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1293</v>
      </c>
      <c r="D24" s="119">
        <f>SUM(D25:D27)</f>
        <v>1293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1293</v>
      </c>
      <c r="D27" s="108">
        <v>1293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867</v>
      </c>
      <c r="D28" s="108">
        <v>847</v>
      </c>
      <c r="E28" s="120">
        <f t="shared" si="0"/>
        <v>20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11424</v>
      </c>
      <c r="D30" s="108">
        <v>11424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318</v>
      </c>
      <c r="D31" s="108">
        <v>318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30</v>
      </c>
      <c r="D33" s="105">
        <f>SUM(D34:D37)</f>
        <v>30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30</v>
      </c>
      <c r="D34" s="108">
        <v>30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13932</v>
      </c>
      <c r="D43" s="104">
        <f>D24+D28+D29+D31+D30+D32+D33+D38</f>
        <v>13912</v>
      </c>
      <c r="E43" s="118">
        <f>E24+E28+E29+E31+E30+E32+E33+E38</f>
        <v>20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33895</v>
      </c>
      <c r="D44" s="103">
        <f>D43+D21+D19+D9</f>
        <v>13912</v>
      </c>
      <c r="E44" s="118">
        <f>E43+E21+E19+E9</f>
        <v>19983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5276</v>
      </c>
      <c r="D56" s="103">
        <f>D57+D59</f>
        <v>0</v>
      </c>
      <c r="E56" s="119">
        <f t="shared" si="1"/>
        <v>5276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5276</v>
      </c>
      <c r="D57" s="108"/>
      <c r="E57" s="119">
        <f t="shared" si="1"/>
        <v>5276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15912</v>
      </c>
      <c r="D63" s="108"/>
      <c r="E63" s="119">
        <f t="shared" si="1"/>
        <v>15912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21188</v>
      </c>
      <c r="D66" s="103">
        <f>D52+D56+D61+D62+D63+D64</f>
        <v>0</v>
      </c>
      <c r="E66" s="119">
        <f t="shared" si="1"/>
        <v>21188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2427</v>
      </c>
      <c r="D85" s="104">
        <f>SUM(D86:D90)+D94</f>
        <v>2427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2341</v>
      </c>
      <c r="D87" s="108">
        <v>2341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38</v>
      </c>
      <c r="D88" s="108">
        <v>38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13</v>
      </c>
      <c r="D89" s="108">
        <v>13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30</v>
      </c>
      <c r="D90" s="103">
        <f>SUM(D91:D93)</f>
        <v>30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30</v>
      </c>
      <c r="D92" s="108">
        <v>30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350</v>
      </c>
      <c r="D95" s="108">
        <v>350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2777</v>
      </c>
      <c r="D96" s="104">
        <f>D85+D80+D75+D71+D95</f>
        <v>2777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23965</v>
      </c>
      <c r="D97" s="104">
        <f>D96+D68+D66</f>
        <v>2777</v>
      </c>
      <c r="E97" s="104">
        <f>E96+E68+E66</f>
        <v>21188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868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5" sqref="B5:F5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7" t="str">
        <f>'справка №1-БАЛАНС'!E3</f>
        <v>АУТОБОХЕМИЯ АД</v>
      </c>
      <c r="C4" s="617"/>
      <c r="D4" s="617"/>
      <c r="E4" s="617"/>
      <c r="F4" s="617"/>
      <c r="G4" s="623" t="s">
        <v>2</v>
      </c>
      <c r="H4" s="623"/>
      <c r="I4" s="499">
        <f>'справка №1-БАЛАНС'!H3</f>
        <v>117019045</v>
      </c>
    </row>
    <row r="5" spans="1:9" ht="15">
      <c r="A5" s="500" t="s">
        <v>5</v>
      </c>
      <c r="B5" s="618" t="str">
        <f>'справка №1-БАЛАНС'!E5</f>
        <v>01.01.2008-30.06.2008</v>
      </c>
      <c r="C5" s="618"/>
      <c r="D5" s="618"/>
      <c r="E5" s="618"/>
      <c r="F5" s="618"/>
      <c r="G5" s="621" t="s">
        <v>4</v>
      </c>
      <c r="H5" s="622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53" t="s">
        <v>870</v>
      </c>
      <c r="B30" s="620"/>
      <c r="C30" s="620"/>
      <c r="D30" s="458" t="s">
        <v>820</v>
      </c>
      <c r="E30" s="619"/>
      <c r="F30" s="619"/>
      <c r="G30" s="619"/>
      <c r="H30" s="420" t="s">
        <v>782</v>
      </c>
      <c r="I30" s="619"/>
      <c r="J30" s="61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1"/>
  <sheetViews>
    <sheetView workbookViewId="0" topLeftCell="A1">
      <selection activeCell="B6" sqref="B6:C6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16.87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АУТОБОХЕМИЯ АД</v>
      </c>
      <c r="C5" s="624"/>
      <c r="D5" s="624"/>
      <c r="E5" s="569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5" t="str">
        <f>'справка №1-БАЛАНС'!E5</f>
        <v>01.01.2008-30.06.2008</v>
      </c>
      <c r="C6" s="625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866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871</v>
      </c>
      <c r="B21" s="40"/>
      <c r="C21" s="441">
        <v>326</v>
      </c>
      <c r="D21" s="441">
        <v>3.65</v>
      </c>
      <c r="E21" s="441"/>
      <c r="F21" s="443">
        <f>C21-E21</f>
        <v>326</v>
      </c>
    </row>
    <row r="22" spans="1:6" ht="13.5">
      <c r="A22" s="38" t="s">
        <v>838</v>
      </c>
      <c r="B22" s="39" t="s">
        <v>839</v>
      </c>
      <c r="C22" s="429">
        <f>SUM(C21:C21)</f>
        <v>326</v>
      </c>
      <c r="D22" s="429"/>
      <c r="E22" s="429">
        <f>SUM(E21:E21)</f>
        <v>0</v>
      </c>
      <c r="F22" s="442">
        <f>SUM(F21:F21)</f>
        <v>326</v>
      </c>
    </row>
    <row r="23" spans="1:6" ht="13.5">
      <c r="A23" s="41" t="s">
        <v>840</v>
      </c>
      <c r="B23" s="39" t="s">
        <v>841</v>
      </c>
      <c r="C23" s="429">
        <f>C22+C19+C16+C13</f>
        <v>438</v>
      </c>
      <c r="D23" s="429"/>
      <c r="E23" s="429">
        <f>E22+E19+E16+E13</f>
        <v>0</v>
      </c>
      <c r="F23" s="442">
        <f>F22+F19+F16+F13</f>
        <v>438</v>
      </c>
    </row>
    <row r="24" spans="1:6" ht="12.75">
      <c r="A24" s="34" t="s">
        <v>842</v>
      </c>
      <c r="B24" s="39"/>
      <c r="C24" s="429"/>
      <c r="D24" s="429"/>
      <c r="E24" s="429"/>
      <c r="F24" s="442"/>
    </row>
    <row r="25" spans="1:6" ht="12.75">
      <c r="A25" s="36" t="s">
        <v>830</v>
      </c>
      <c r="B25" s="40"/>
      <c r="C25" s="429"/>
      <c r="D25" s="429"/>
      <c r="E25" s="429"/>
      <c r="F25" s="442"/>
    </row>
    <row r="26" spans="1:6" ht="12.75">
      <c r="A26" s="36" t="s">
        <v>831</v>
      </c>
      <c r="B26" s="40"/>
      <c r="C26" s="441"/>
      <c r="D26" s="441"/>
      <c r="E26" s="441"/>
      <c r="F26" s="443">
        <f>C26-E26</f>
        <v>0</v>
      </c>
    </row>
    <row r="27" spans="1:6" ht="13.5">
      <c r="A27" s="38" t="s">
        <v>565</v>
      </c>
      <c r="B27" s="39" t="s">
        <v>843</v>
      </c>
      <c r="C27" s="429">
        <f>SUM(C26:C26)</f>
        <v>0</v>
      </c>
      <c r="D27" s="429"/>
      <c r="E27" s="429">
        <f>SUM(E26:E26)</f>
        <v>0</v>
      </c>
      <c r="F27" s="442">
        <f>SUM(F26:F26)</f>
        <v>0</v>
      </c>
    </row>
    <row r="28" spans="1:6" ht="12.75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3.5">
      <c r="A30" s="38" t="s">
        <v>582</v>
      </c>
      <c r="B30" s="39" t="s">
        <v>844</v>
      </c>
      <c r="C30" s="429">
        <f>SUM(C29:C29)</f>
        <v>0</v>
      </c>
      <c r="D30" s="429"/>
      <c r="E30" s="429">
        <f>SUM(E29:E29)</f>
        <v>0</v>
      </c>
      <c r="F30" s="442">
        <f>SUM(F29:F29)</f>
        <v>0</v>
      </c>
    </row>
    <row r="31" spans="1:6" ht="12.75">
      <c r="A31" s="36" t="s">
        <v>835</v>
      </c>
      <c r="B31" s="40"/>
      <c r="C31" s="429"/>
      <c r="D31" s="429"/>
      <c r="E31" s="429"/>
      <c r="F31" s="442"/>
    </row>
    <row r="32" spans="1:6" ht="12.75">
      <c r="A32" s="36" t="s">
        <v>544</v>
      </c>
      <c r="B32" s="40"/>
      <c r="C32" s="441"/>
      <c r="D32" s="441"/>
      <c r="E32" s="441"/>
      <c r="F32" s="443">
        <f>C32-E32</f>
        <v>0</v>
      </c>
    </row>
    <row r="33" spans="1:6" ht="13.5">
      <c r="A33" s="38" t="s">
        <v>601</v>
      </c>
      <c r="B33" s="39" t="s">
        <v>845</v>
      </c>
      <c r="C33" s="429">
        <f>SUM(C32:C32)</f>
        <v>0</v>
      </c>
      <c r="D33" s="429"/>
      <c r="E33" s="429">
        <f>SUM(E32:E32)</f>
        <v>0</v>
      </c>
      <c r="F33" s="442">
        <f>SUM(F32:F32)</f>
        <v>0</v>
      </c>
    </row>
    <row r="34" spans="1:6" ht="12.75">
      <c r="A34" s="36" t="s">
        <v>837</v>
      </c>
      <c r="B34" s="40"/>
      <c r="C34" s="429"/>
      <c r="D34" s="429"/>
      <c r="E34" s="429"/>
      <c r="F34" s="442"/>
    </row>
    <row r="35" spans="1:6" ht="12.75">
      <c r="A35" s="36" t="s">
        <v>544</v>
      </c>
      <c r="B35" s="40"/>
      <c r="C35" s="441"/>
      <c r="D35" s="441"/>
      <c r="E35" s="441"/>
      <c r="F35" s="443">
        <f>C35-E35</f>
        <v>0</v>
      </c>
    </row>
    <row r="36" spans="1:6" ht="13.5">
      <c r="A36" s="38" t="s">
        <v>838</v>
      </c>
      <c r="B36" s="39" t="s">
        <v>846</v>
      </c>
      <c r="C36" s="429">
        <f>SUM(C35:C35)</f>
        <v>0</v>
      </c>
      <c r="D36" s="429"/>
      <c r="E36" s="429">
        <f>SUM(E35:E35)</f>
        <v>0</v>
      </c>
      <c r="F36" s="442">
        <f>SUM(F35:F35)</f>
        <v>0</v>
      </c>
    </row>
    <row r="37" spans="1:6" ht="13.5">
      <c r="A37" s="41" t="s">
        <v>847</v>
      </c>
      <c r="B37" s="39" t="s">
        <v>848</v>
      </c>
      <c r="C37" s="429">
        <f>C36+C33+C30+C27</f>
        <v>0</v>
      </c>
      <c r="D37" s="429"/>
      <c r="E37" s="429">
        <f>E36+E33+E30+E27</f>
        <v>0</v>
      </c>
      <c r="F37" s="442">
        <f>F36+F33+F30+F27</f>
        <v>0</v>
      </c>
    </row>
    <row r="38" spans="1:6" ht="12.75">
      <c r="A38" s="42"/>
      <c r="B38" s="43"/>
      <c r="C38" s="44"/>
      <c r="D38" s="44"/>
      <c r="E38" s="44"/>
      <c r="F38" s="44"/>
    </row>
    <row r="39" spans="1:6" ht="12.75">
      <c r="A39" s="453" t="s">
        <v>870</v>
      </c>
      <c r="B39" s="452"/>
      <c r="C39" s="626" t="s">
        <v>849</v>
      </c>
      <c r="D39" s="626"/>
      <c r="E39" s="626"/>
      <c r="F39" s="626"/>
    </row>
    <row r="40" spans="1:6" ht="12.75">
      <c r="A40" s="516"/>
      <c r="B40" s="517"/>
      <c r="C40" s="516"/>
      <c r="D40" s="516"/>
      <c r="E40" s="516"/>
      <c r="F40" s="516"/>
    </row>
    <row r="41" spans="1:6" ht="12.75">
      <c r="A41" s="516"/>
      <c r="B41" s="517"/>
      <c r="C41" s="626" t="s">
        <v>857</v>
      </c>
      <c r="D41" s="626"/>
      <c r="E41" s="626"/>
      <c r="F41" s="626"/>
    </row>
    <row r="42" spans="3:5" ht="12.75">
      <c r="C42" s="516"/>
      <c r="E42" s="516"/>
    </row>
    <row r="43" ht="12" customHeight="1"/>
    <row r="45" ht="12.75">
      <c r="C45" s="508">
        <v>0</v>
      </c>
    </row>
    <row r="48" ht="12" customHeight="1"/>
    <row r="50" spans="7:16" ht="17.25" customHeight="1">
      <c r="G50" s="515"/>
      <c r="H50" s="515"/>
      <c r="I50" s="515"/>
      <c r="J50" s="515"/>
      <c r="K50" s="515"/>
      <c r="L50" s="515"/>
      <c r="M50" s="515"/>
      <c r="N50" s="515"/>
      <c r="O50" s="515"/>
      <c r="P50" s="515"/>
    </row>
    <row r="51" spans="7:16" ht="19.5" customHeight="1"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ht="19.5" customHeight="1"/>
  </sheetData>
  <sheetProtection/>
  <mergeCells count="4">
    <mergeCell ref="B5:D5"/>
    <mergeCell ref="B6:C6"/>
    <mergeCell ref="C41:F41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1 C26:F26 C29:F29 C32:F32 C35:F3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Ms_User</cp:lastModifiedBy>
  <cp:lastPrinted>2008-07-29T13:10:37Z</cp:lastPrinted>
  <dcterms:created xsi:type="dcterms:W3CDTF">2000-06-29T12:02:40Z</dcterms:created>
  <dcterms:modified xsi:type="dcterms:W3CDTF">2008-07-30T08:38:33Z</dcterms:modified>
  <cp:category/>
  <cp:version/>
  <cp:contentType/>
  <cp:contentStatus/>
</cp:coreProperties>
</file>