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20" windowHeight="127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<sst xmlns="http://schemas.openxmlformats.org/spreadsheetml/2006/main" count="4319" uniqueCount="1000">
  <si>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</si>
  <si>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</si>
  <si>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</si>
  <si>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</si>
  <si>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</si>
  <si>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</si>
  <si>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</si>
  <si>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</si>
  <si>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</si>
  <si>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</si>
  <si>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</si>
  <si>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</si>
  <si>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</si>
  <si>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</si>
  <si>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</si>
  <si>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</si>
  <si>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</si>
  <si>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</si>
  <si>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</si>
  <si>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</si>
  <si>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</si>
  <si>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</si>
  <si>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</si>
  <si>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</si>
  <si>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</si>
  <si>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</si>
  <si>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</si>
  <si>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</si>
  <si>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</si>
  <si>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</si>
  <si>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</si>
  <si>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</si>
  <si>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</si>
  <si>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</si>
  <si>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</si>
  <si>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</si>
  <si>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</si>
  <si>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</si>
  <si>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</si>
  <si>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</si>
  <si>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</si>
  <si>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</si>
  <si>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</si>
  <si>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</si>
  <si>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</si>
  <si>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</si>
  <si>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</si>
  <si>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</si>
  <si>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</si>
  <si>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</si>
  <si>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</si>
  <si>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</si>
  <si>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</si>
  <si>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</si>
  <si>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</si>
  <si>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</si>
  <si>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</si>
  <si>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</si>
  <si>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</si>
  <si>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</si>
  <si>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</si>
  <si>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</si>
  <si>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</si>
  <si>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</si>
  <si>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</si>
  <si>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</si>
  <si>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</si>
  <si>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</si>
  <si>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</si>
  <si>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</si>
  <si>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</si>
  <si>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</si>
  <si>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</si>
  <si>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</si>
  <si>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</si>
  <si>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</si>
  <si>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</si>
  <si>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</si>
  <si>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</si>
  <si>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</si>
  <si>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</si>
  <si>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</si>
  <si>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</si>
  <si>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</si>
  <si>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</si>
  <si>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</si>
  <si>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</si>
  <si>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</si>
  <si>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</si>
  <si>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</si>
  <si>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</si>
  <si>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</si>
  <si>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</si>
  <si>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</si>
  <si>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</si>
  <si>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</si>
  <si>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</si>
  <si>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</si>
  <si>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</si>
  <si>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</si>
  <si>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</si>
  <si>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</si>
  <si>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</si>
  <si>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</si>
  <si>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</si>
  <si>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</si>
  <si>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</si>
  <si>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</si>
  <si>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</si>
  <si>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</si>
  <si>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</si>
  <si>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</si>
  <si>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</si>
  <si>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</si>
  <si>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</si>
  <si>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</si>
  <si>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</si>
  <si>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</si>
  <si>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</si>
  <si>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</si>
  <si>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</si>
  <si>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</si>
  <si>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</si>
  <si>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</si>
  <si>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</si>
  <si>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</si>
  <si>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</si>
  <si>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</si>
  <si>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</si>
  <si>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</si>
  <si>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</si>
  <si>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</si>
  <si>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</si>
  <si>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</si>
  <si>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</si>
  <si>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</si>
  <si>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</si>
  <si>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</si>
  <si>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</si>
  <si>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</si>
  <si>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</si>
  <si>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</si>
  <si>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</si>
  <si>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</si>
  <si>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</si>
  <si>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</si>
  <si>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</si>
  <si>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</si>
  <si>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</si>
  <si>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</si>
  <si>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</si>
  <si>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</si>
  <si>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</si>
  <si>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</si>
  <si>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</si>
  <si>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</si>
  <si>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</si>
  <si>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</si>
  <si>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</si>
  <si>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</si>
  <si>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</si>
  <si>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</si>
  <si>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</si>
  <si>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</si>
  <si>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</si>
  <si>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</si>
  <si>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</si>
  <si>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</si>
  <si>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</si>
  <si>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</si>
  <si>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</si>
  <si>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</si>
  <si>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</si>
  <si>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</si>
  <si>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</si>
  <si>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</si>
  <si>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</si>
  <si>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</si>
  <si>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</si>
  <si>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</si>
  <si>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</si>
  <si>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</si>
  <si>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</si>
  <si>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</si>
  <si>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</si>
  <si>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</si>
  <si>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</si>
  <si>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</si>
  <si>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</si>
  <si>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</si>
  <si>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</si>
  <si>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</si>
  <si>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</si>
  <si>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</si>
  <si>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</si>
  <si>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</si>
  <si>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</si>
  <si>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</si>
  <si>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</si>
  <si>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</si>
  <si>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</si>
  <si>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</si>
  <si>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</si>
  <si>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</si>
  <si>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</si>
  <si>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</si>
  <si>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</si>
  <si>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</si>
  <si>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</si>
  <si>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</si>
  <si>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</si>
  <si>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</si>
  <si>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</si>
  <si>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</si>
  <si>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</si>
  <si>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</si>
  <si>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</si>
  <si>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</si>
  <si>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</si>
  <si>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</si>
  <si>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</si>
  <si>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</si>
  <si>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</si>
  <si>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</si>
  <si>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</si>
  <si>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</si>
  <si>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</si>
  <si>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</si>
  <si>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</si>
  <si>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</si>
  <si>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</si>
  <si>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</si>
  <si>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</si>
  <si>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</si>
  <si>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</si>
  <si>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</si>
  <si>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</si>
  <si>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</si>
  <si>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</si>
  <si>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</si>
  <si>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</si>
  <si>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</si>
  <si>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</si>
  <si>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</si>
  <si>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</si>
  <si>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</si>
  <si>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</si>
  <si>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</si>
  <si>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</si>
  <si>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</si>
  <si>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</si>
  <si>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</si>
  <si>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</si>
  <si>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</si>
  <si>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</si>
  <si>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</si>
  <si>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</si>
  <si>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</si>
  <si>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</si>
  <si>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</si>
  <si>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</si>
  <si>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</si>
  <si>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</si>
  <si>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</si>
  <si>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</si>
  <si>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</si>
  <si>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</si>
  <si>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</si>
  <si>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</si>
  <si>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</si>
  <si>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</si>
  <si>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</si>
  <si>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</si>
  <si>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</si>
  <si>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</si>
  <si>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</si>
  <si>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</si>
  <si>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</si>
  <si>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</si>
  <si>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</si>
  <si>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</si>
  <si>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</si>
  <si>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</si>
  <si>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</si>
  <si>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</si>
  <si>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</si>
  <si>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</si>
  <si>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</si>
  <si>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</si>
  <si>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</si>
  <si>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</si>
  <si>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</si>
  <si>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</si>
  <si>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</si>
  <si>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</si>
  <si>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</si>
  <si>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</si>
  <si>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</si>
  <si>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</si>
  <si>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</si>
  <si>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</si>
  <si>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</si>
  <si>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</si>
  <si>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</si>
  <si>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</si>
  <si>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</si>
  <si>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</si>
  <si>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</si>
  <si>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</si>
  <si>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</si>
  <si>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</si>
  <si>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</si>
  <si>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</si>
  <si>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</si>
  <si>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</si>
  <si>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</si>
  <si>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</si>
  <si>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</si>
  <si>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</si>
  <si>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</si>
  <si>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</si>
  <si>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</si>
  <si>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</si>
  <si>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</si>
  <si>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</si>
  <si>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</si>
  <si>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</si>
  <si>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</si>
  <si>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</si>
  <si>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</si>
  <si>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</si>
  <si>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</si>
  <si>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</si>
  <si>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</si>
  <si>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</si>
  <si>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</si>
  <si>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</si>
  <si>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</si>
  <si>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</si>
  <si>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</si>
  <si>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</si>
  <si>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</si>
  <si>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</si>
  <si>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</si>
  <si>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</si>
  <si>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</si>
  <si>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</si>
  <si>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</si>
  <si>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</si>
  <si>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</si>
  <si>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</si>
  <si>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</si>
  <si>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</si>
  <si>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</si>
  <si>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</si>
  <si>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</si>
  <si>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</si>
  <si>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</si>
  <si>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</si>
  <si>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</si>
  <si>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</si>
  <si>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</si>
  <si>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</si>
  <si>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</si>
  <si>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</si>
  <si>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</si>
  <si>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</si>
  <si>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</si>
  <si>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</si>
  <si>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</si>
  <si>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</si>
  <si>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</si>
  <si>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</si>
  <si>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</si>
  <si>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</si>
  <si>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</si>
  <si>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</si>
  <si>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</si>
  <si>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</si>
  <si>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</si>
  <si>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</si>
  <si>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</si>
  <si>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</si>
  <si>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</si>
  <si>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</si>
  <si>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</si>
  <si>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</si>
  <si>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</si>
  <si>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</si>
  <si>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</si>
  <si>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</si>
  <si>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</si>
  <si>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</si>
  <si>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</si>
  <si>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</si>
  <si>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</si>
  <si>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</si>
  <si>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</si>
  <si>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</si>
  <si>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</si>
  <si>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</si>
  <si>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</si>
  <si>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</si>
  <si>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</si>
  <si>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</si>
  <si>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</si>
  <si>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</si>
  <si>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</si>
  <si>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</si>
  <si>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</si>
  <si>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</si>
  <si>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</si>
  <si>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</si>
  <si>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</si>
  <si>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</si>
  <si>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</si>
  <si>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</si>
  <si>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</si>
  <si>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</si>
  <si>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</si>
  <si>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</si>
  <si>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</si>
  <si>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</si>
  <si>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</si>
  <si>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</si>
  <si>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</si>
  <si>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</si>
  <si>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</si>
  <si>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</si>
  <si>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</si>
  <si>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</si>
  <si>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</si>
  <si>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</si>
  <si>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</si>
  <si>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</si>
  <si>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</si>
  <si>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</si>
  <si>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</si>
  <si>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</si>
  <si>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</si>
  <si>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</si>
  <si>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</si>
  <si>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</si>
  <si>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</si>
  <si>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</si>
  <si>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</si>
  <si>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</si>
  <si>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</si>
  <si>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</si>
  <si>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</si>
  <si>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</si>
  <si>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</si>
  <si>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</si>
  <si>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</si>
  <si>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</si>
  <si>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</si>
  <si>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</si>
  <si>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</si>
  <si>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</si>
  <si>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</si>
  <si>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</si>
  <si>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</si>
  <si>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</si>
  <si>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</si>
  <si>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</si>
  <si>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</si>
  <si>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</si>
  <si>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</si>
  <si>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</si>
  <si>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</si>
  <si>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</si>
  <si>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</si>
  <si>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</si>
  <si>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</si>
  <si>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</si>
  <si>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</si>
  <si>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</si>
  <si>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</si>
  <si>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</si>
  <si>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</si>
  <si>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</si>
  <si>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</si>
  <si>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</si>
  <si>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</si>
  <si>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</si>
  <si>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</si>
  <si>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</si>
  <si>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</si>
  <si>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</si>
  <si>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</si>
  <si>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</si>
  <si>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</si>
  <si>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</si>
  <si>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</si>
  <si>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</si>
  <si>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</si>
  <si>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</si>
  <si>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</si>
  <si>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</si>
  <si>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</si>
  <si>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</si>
  <si>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</si>
  <si>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</si>
  <si>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</si>
  <si>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</si>
  <si>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</si>
  <si>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</si>
  <si>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</si>
  <si>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</si>
  <si>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</si>
  <si>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</si>
  <si>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</si>
  <si>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</si>
  <si>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</si>
  <si>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</si>
  <si>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</si>
  <si>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</si>
  <si>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</si>
  <si>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</si>
  <si>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</si>
  <si>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</si>
  <si>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</si>
  <si>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</si>
  <si>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</si>
  <si>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</si>
  <si>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</si>
  <si>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</si>
  <si>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</si>
  <si>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</si>
  <si>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</si>
  <si>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</si>
  <si>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</si>
  <si>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</si>
  <si>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</si>
  <si>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</si>
  <si>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</si>
  <si>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</si>
  <si>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</si>
  <si>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</si>
  <si>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</si>
  <si>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</si>
  <si>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</si>
  <si>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</si>
  <si>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</si>
  <si>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</si>
  <si>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</si>
  <si>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</si>
  <si>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</si>
  <si>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</si>
  <si>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</si>
  <si>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</si>
  <si>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</si>
  <si>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</si>
  <si>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</si>
  <si>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</si>
  <si>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</si>
  <si>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</si>
  <si>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</si>
  <si>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</si>
  <si>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</si>
  <si>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</si>
  <si>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</si>
  <si>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</si>
  <si>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</si>
  <si>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</si>
  <si>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</si>
  <si>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</si>
  <si>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</si>
  <si>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</si>
  <si>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</si>
  <si>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</si>
  <si>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</si>
  <si>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</si>
  <si>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</si>
  <si>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</si>
  <si>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</si>
  <si>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</si>
  <si>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</si>
  <si>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</si>
  <si>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</si>
  <si>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</si>
  <si>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</si>
  <si>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</si>
  <si>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</si>
  <si>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</si>
  <si>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</si>
  <si>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</si>
  <si>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</si>
  <si>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</si>
  <si>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</si>
  <si>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</si>
  <si>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</si>
  <si>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</si>
  <si>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</si>
  <si>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</si>
  <si>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</si>
  <si>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</si>
  <si>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</si>
  <si>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</si>
  <si>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</si>
  <si>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</si>
  <si>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</si>
  <si>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</si>
  <si>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</si>
  <si>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</si>
  <si>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</si>
  <si>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</si>
  <si>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</si>
  <si>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</si>
  <si>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</si>
  <si>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</si>
  <si>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</si>
  <si>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</si>
  <si>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</si>
  <si>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</si>
  <si>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</si>
  <si>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</si>
  <si>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</si>
  <si>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</si>
  <si>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</si>
  <si>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</si>
  <si>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</si>
  <si>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</si>
  <si>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</si>
  <si>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</si>
  <si>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</si>
  <si>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</si>
  <si>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</si>
  <si>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</si>
  <si>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</si>
  <si>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</si>
  <si>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</si>
  <si>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</si>
  <si>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</si>
  <si>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</si>
  <si>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</si>
  <si>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</si>
  <si>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</si>
  <si>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</si>
  <si>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</si>
  <si>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</si>
  <si>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</si>
  <si>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</si>
  <si>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</si>
  <si>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</si>
  <si>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</si>
  <si>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</si>
  <si>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</si>
  <si>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</si>
  <si>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</si>
  <si>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</si>
  <si>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</si>
  <si>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</si>
  <si>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</si>
  <si>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</si>
  <si>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</si>
  <si>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</si>
  <si>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</si>
  <si>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</si>
  <si>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</si>
  <si>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</si>
  <si>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</si>
  <si>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</si>
  <si>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</si>
  <si>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</si>
  <si>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</si>
  <si>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</si>
  <si>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</si>
  <si>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</si>
  <si>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</si>
  <si>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</si>
  <si>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</si>
  <si>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</si>
  <si>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</si>
  <si>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</si>
  <si>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</si>
  <si>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</si>
  <si>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</si>
  <si>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</si>
  <si>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</si>
  <si>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</si>
  <si>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</si>
  <si>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</si>
  <si>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</si>
  <si>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</si>
  <si>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</si>
  <si>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</si>
  <si>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</si>
  <si>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</si>
  <si>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</si>
  <si>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</si>
  <si>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</si>
  <si>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</si>
  <si>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</si>
  <si>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</si>
  <si>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</si>
  <si>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</si>
  <si>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</si>
  <si>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</si>
  <si>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</si>
  <si>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</si>
  <si>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</si>
  <si>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</si>
  <si>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</si>
  <si>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</si>
  <si>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</si>
  <si>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</si>
  <si>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</si>
  <si>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</si>
  <si>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</si>
  <si>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</si>
  <si>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</si>
  <si>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</si>
  <si>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</si>
  <si>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</si>
  <si>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</si>
  <si>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</si>
  <si>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</si>
  <si>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</si>
  <si>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</si>
  <si>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</si>
  <si>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</si>
  <si>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</si>
  <si>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</si>
  <si>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</si>
  <si>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</si>
  <si>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</si>
  <si>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</si>
  <si>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</si>
  <si>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</si>
  <si>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</si>
  <si>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</si>
  <si>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</si>
  <si>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</si>
  <si>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</si>
  <si>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</si>
  <si>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</si>
  <si>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</si>
  <si>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</si>
  <si>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</si>
  <si>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</si>
  <si>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</si>
  <si>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</si>
  <si>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</si>
  <si>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</si>
  <si>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</si>
  <si>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</si>
  <si>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</si>
  <si>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</si>
  <si>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</si>
  <si>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</si>
  <si>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</si>
  <si>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</si>
  <si>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</si>
  <si>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</si>
  <si>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</si>
  <si>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</si>
  <si>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</si>
  <si>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</si>
  <si>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</si>
  <si>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</si>
  <si>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</si>
  <si>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</si>
  <si>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</si>
  <si>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</si>
  <si>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</si>
  <si>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</si>
  <si>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</si>
  <si>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</si>
  <si>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</si>
  <si>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</si>
  <si>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</si>
  <si>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</si>
  <si>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</si>
  <si>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</si>
  <si>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</si>
  <si>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</si>
  <si>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</si>
  <si>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</si>
  <si>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</si>
  <si>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</si>
  <si>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</si>
  <si>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</si>
  <si>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</si>
  <si>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</si>
  <si>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</si>
  <si>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</si>
  <si>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</si>
  <si>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</si>
  <si>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</si>
  <si>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</si>
  <si>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</si>
  <si>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</si>
  <si>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</si>
  <si>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</si>
  <si>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</si>
  <si>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</si>
  <si>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</si>
  <si>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</si>
  <si>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</si>
  <si>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</si>
  <si>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</si>
  <si>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</si>
  <si>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</si>
  <si>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</si>
  <si>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</si>
  <si>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</si>
  <si>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</si>
  <si>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</si>
  <si>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</si>
  <si>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</si>
  <si>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</si>
  <si>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</si>
  <si>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</si>
  <si>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</si>
  <si>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</si>
  <si>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</si>
  <si>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</si>
  <si>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</si>
  <si>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</si>
  <si>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</si>
  <si>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</si>
  <si>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</si>
  <si>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</si>
  <si>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</si>
  <si>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</si>
  <si>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</si>
  <si>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</si>
  <si>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</si>
  <si>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</si>
  <si>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</si>
  <si>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</si>
  <si>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</si>
  <si>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</si>
  <si>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</si>
  <si>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</si>
  <si>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</si>
  <si>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</si>
  <si>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</si>
  <si>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</si>
  <si>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</si>
  <si>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</si>
  <si>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</si>
  <si>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</si>
  <si>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</si>
  <si>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</si>
  <si>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</si>
  <si>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</si>
  <si>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</si>
  <si>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</si>
  <si>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</si>
  <si>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</si>
  <si>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</si>
  <si>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</si>
  <si>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</si>
  <si>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</si>
  <si>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</si>
  <si>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</si>
  <si>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</si>
  <si>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</si>
  <si>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</si>
  <si>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</si>
  <si>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</si>
  <si>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</si>
  <si>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</si>
  <si>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</si>
  <si>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</si>
  <si>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</si>
  <si>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</si>
  <si>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</si>
  <si>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</si>
  <si>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</si>
  <si>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</si>
  <si>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</si>
  <si>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</si>
  <si>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</si>
  <si>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</si>
  <si>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</si>
  <si>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</si>
  <si>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</si>
  <si>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</si>
  <si>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</si>
  <si>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</si>
  <si>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</si>
  <si>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</si>
  <si>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</si>
  <si>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</si>
  <si>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</si>
  <si>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</si>
  <si>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</si>
  <si>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</si>
  <si>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</si>
  <si>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</si>
  <si>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</si>
  <si>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</si>
  <si>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</si>
  <si>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</si>
  <si>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</si>
  <si>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</si>
  <si>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</si>
  <si>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</si>
  <si>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</si>
  <si>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</si>
  <si>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</si>
  <si>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</si>
  <si>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</si>
  <si>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</si>
  <si>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</si>
  <si>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</si>
  <si>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</si>
  <si>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</si>
  <si>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</si>
  <si>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</si>
  <si>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</si>
  <si>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</si>
  <si>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</si>
  <si>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</si>
  <si>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</si>
  <si>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</si>
  <si>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</si>
  <si>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</si>
  <si>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</si>
  <si>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</si>
  <si>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</si>
  <si>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</si>
  <si>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</si>
  <si>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</si>
  <si>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</si>
  <si>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</si>
  <si>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</si>
  <si>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</si>
  <si>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</si>
  <si>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</si>
  <si>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</si>
  <si>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</si>
  <si>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</si>
  <si>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</si>
  <si>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</si>
  <si>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</si>
  <si>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</si>
  <si>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</si>
  <si>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</si>
  <si>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</si>
  <si>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</si>
  <si>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</si>
  <si>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</si>
  <si>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</si>
  <si>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</si>
  <si>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</si>
  <si>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</si>
  <si>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</si>
  <si>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</si>
  <si>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</si>
  <si>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</si>
  <si>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</si>
  <si>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</si>
  <si>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</si>
  <si>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</si>
  <si>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</si>
  <si>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</si>
  <si>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</si>
  <si>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</si>
  <si>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</si>
  <si>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</si>
  <si>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</si>
  <si>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</si>
  <si>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</si>
  <si>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</si>
  <si>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</si>
  <si>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</si>
  <si>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</si>
  <si>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</si>
  <si>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</si>
  <si>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</si>
  <si>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</si>
  <si>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</si>
  <si>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</si>
  <si>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</si>
  <si>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</si>
  <si>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</si>
  <si>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</si>
  <si>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</si>
  <si>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</si>
  <si>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</si>
  <si>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</si>
  <si>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</si>
  <si>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</si>
  <si>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</si>
  <si>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</si>
  <si>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</si>
  <si>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</si>
  <si>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</si>
  <si>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</si>
  <si>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</si>
  <si>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0897964368</t>
  </si>
  <si>
    <t>office_royproperty@yahoo.com</t>
  </si>
  <si>
    <t>http://www.roi-property-fund.com/</t>
  </si>
  <si>
    <t>www.investor.bg</t>
  </si>
  <si>
    <t>"Сателит Х" АД- Ст. Арсов</t>
  </si>
  <si>
    <t>Счетоводна къща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</si>
</sst>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44227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44227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61017</v>
      </c>
      <c r="D6" s="674">
        <f aca="true" t="shared" si="0" ref="D6:D15">C6-E6</f>
        <v>0</v>
      </c>
      <c r="E6" s="673">
        <f>'1-Баланс'!G95</f>
        <v>61017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24855</v>
      </c>
      <c r="D7" s="674">
        <f t="shared" si="0"/>
        <v>18692</v>
      </c>
      <c r="E7" s="673">
        <f>'1-Баланс'!G18</f>
        <v>6163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1806</v>
      </c>
      <c r="D8" s="674">
        <f t="shared" si="0"/>
        <v>0</v>
      </c>
      <c r="E8" s="673">
        <f>ABS('2-Отчет за доходите'!C44)-ABS('2-Отчет за доходите'!G44)</f>
        <v>1806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92</v>
      </c>
      <c r="D9" s="674">
        <f t="shared" si="0"/>
        <v>0</v>
      </c>
      <c r="E9" s="673">
        <f>'3-Отчет за паричния поток'!C45</f>
        <v>92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26</v>
      </c>
      <c r="D10" s="674">
        <f t="shared" si="0"/>
        <v>0</v>
      </c>
      <c r="E10" s="673">
        <f>'3-Отчет за паричния поток'!C46</f>
        <v>26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24855</v>
      </c>
      <c r="D11" s="674">
        <f t="shared" si="0"/>
        <v>0</v>
      </c>
      <c r="E11" s="673">
        <f>'4-Отчет за собствения капитал'!L34</f>
        <v>24855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0.5114698385726423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0.07266143633071817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0.04994192799070848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0.02959830866807611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1.94258872651357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0.5393120393120393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0.5386505386505387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0.002457002457002457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0.002457002457002457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0.06384017356716688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0.0578691184424013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0.50718746901953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1.454918527459264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0.5926545061212449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2798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0.11257292295312814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0.7517463729177861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12.924231593995712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5147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5147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50163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55310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5601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73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5674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26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5707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61017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5794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5794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1806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7600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24855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20180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5400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25580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25580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2705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1228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6626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6163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195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264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23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10582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10582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61017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487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334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861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992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63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1055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1916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1806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1916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1806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1806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1806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3722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3458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3531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191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191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3722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3722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3722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1425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-8968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-35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-1447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764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-8261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13455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13455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2999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-7158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-1052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-49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-5260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-66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92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5794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5794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1806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7600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7600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23049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23049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1806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24855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24855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4362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4362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59584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63946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785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785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785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9612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9612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5147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5147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49972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55119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191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191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5147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5147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50163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55310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5147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5147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50163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55310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5601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73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73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5674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5674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5601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73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73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5674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5674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20180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20180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5400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25580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6163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6163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2705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2705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1228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1228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463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195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264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264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23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10582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36162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6163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6163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2705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2705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1228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1228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463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195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264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264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23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10582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10582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20180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20180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5400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25580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25580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5147</v>
      </c>
      <c r="D18" s="196">
        <v>4362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5147</v>
      </c>
      <c r="D20" s="598">
        <f>SUM(D12:D19)</f>
        <v>4362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50163</v>
      </c>
      <c r="D21" s="477">
        <v>59584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5794</v>
      </c>
      <c r="H28" s="596">
        <f>SUM(H29:H31)</f>
        <v>5607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5794</v>
      </c>
      <c r="H29" s="196">
        <v>5607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1806</v>
      </c>
      <c r="H32" s="196">
        <v>187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7600</v>
      </c>
      <c r="H34" s="598">
        <f>H28+H32+H33</f>
        <v>5794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24855</v>
      </c>
      <c r="H37" s="600">
        <f>H26+H18+H34</f>
        <v>23049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20180</v>
      </c>
      <c r="H45" s="196">
        <v>23736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5400</v>
      </c>
      <c r="H48" s="196">
        <v>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25580</v>
      </c>
      <c r="H50" s="596">
        <f>SUM(H44:H49)</f>
        <v>29736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55310</v>
      </c>
      <c r="D56" s="602">
        <f>D20+D21+D22+D28+D33+D46+D52+D54+D55</f>
        <v>63946</v>
      </c>
      <c r="E56" s="100" t="s">
        <v>850</v>
      </c>
      <c r="F56" s="99" t="s">
        <v>172</v>
      </c>
      <c r="G56" s="599">
        <f>G50+G52+G53+G54+G55</f>
        <v>25580</v>
      </c>
      <c r="H56" s="600">
        <f>H50+H52+H53+H54+H55</f>
        <v>29736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2705</v>
      </c>
      <c r="H59" s="196">
        <v>1478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1228</v>
      </c>
      <c r="H60" s="196">
        <v>2528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6626</v>
      </c>
      <c r="H61" s="596">
        <f>SUM(H62:H68)</f>
        <v>8424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6163</v>
      </c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195</v>
      </c>
      <c r="H64" s="196">
        <v>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</v>
      </c>
      <c r="H65" s="196">
        <v>1505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264</v>
      </c>
      <c r="H68" s="196">
        <v>247</v>
      </c>
    </row>
    <row r="69" spans="1:8" ht="15.75">
      <c r="A69" s="89" t="s">
        <v>210</v>
      </c>
      <c r="B69" s="91" t="s">
        <v>211</v>
      </c>
      <c r="C69" s="197">
        <v>5601</v>
      </c>
      <c r="D69" s="196">
        <v>1386</v>
      </c>
      <c r="E69" s="201" t="s">
        <v>79</v>
      </c>
      <c r="F69" s="93" t="s">
        <v>216</v>
      </c>
      <c r="G69" s="197">
        <v>23</v>
      </c>
      <c r="H69" s="196">
        <v>347</v>
      </c>
    </row>
    <row r="70" spans="1:8" ht="15.75">
      <c r="A70" s="89" t="s">
        <v>214</v>
      </c>
      <c r="B70" s="91" t="s">
        <v>215</v>
      </c>
      <c r="C70" s="197"/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10582</v>
      </c>
      <c r="H71" s="598">
        <f>H59+H60+H61+H69+H70</f>
        <v>12777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73</v>
      </c>
      <c r="D73" s="196">
        <v>113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5674</v>
      </c>
      <c r="D76" s="598">
        <f>SUM(D68:D75)</f>
        <v>1503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10582</v>
      </c>
      <c r="H79" s="600">
        <f>H71+H73+H75+H77</f>
        <v>12777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26</v>
      </c>
      <c r="D88" s="196">
        <v>92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</v>
      </c>
      <c r="D92" s="598">
        <f>SUM(D88:D91)</f>
        <v>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21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5707</v>
      </c>
      <c r="D94" s="602">
        <f>D65+D76+D85+D92+D93</f>
        <v>1616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61017</v>
      </c>
      <c r="D95" s="604">
        <f>D94+D56</f>
        <v>65562</v>
      </c>
      <c r="E95" s="229" t="s">
        <v>941</v>
      </c>
      <c r="F95" s="489" t="s">
        <v>268</v>
      </c>
      <c r="G95" s="603">
        <f>G37+G40+G56+G79</f>
        <v>61017</v>
      </c>
      <c r="H95" s="604">
        <f>H37+H40+H56+H79</f>
        <v>65562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44227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"Сателит Х" АД- Ст. Арсов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487</v>
      </c>
      <c r="D13" s="317">
        <v>420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73</v>
      </c>
      <c r="H14" s="317">
        <v>68</v>
      </c>
    </row>
    <row r="15" spans="1:8" ht="15.75">
      <c r="A15" s="194" t="s">
        <v>287</v>
      </c>
      <c r="B15" s="190" t="s">
        <v>288</v>
      </c>
      <c r="C15" s="316">
        <v>32</v>
      </c>
      <c r="D15" s="317">
        <v>33</v>
      </c>
      <c r="E15" s="245" t="s">
        <v>79</v>
      </c>
      <c r="F15" s="240" t="s">
        <v>289</v>
      </c>
      <c r="G15" s="316">
        <v>3458</v>
      </c>
      <c r="H15" s="317">
        <v>195</v>
      </c>
    </row>
    <row r="16" spans="1:8" ht="15.75">
      <c r="A16" s="194" t="s">
        <v>290</v>
      </c>
      <c r="B16" s="190" t="s">
        <v>291</v>
      </c>
      <c r="C16" s="316">
        <v>7</v>
      </c>
      <c r="D16" s="317">
        <v>7</v>
      </c>
      <c r="E16" s="236" t="s">
        <v>52</v>
      </c>
      <c r="F16" s="264" t="s">
        <v>292</v>
      </c>
      <c r="G16" s="628">
        <f>SUM(G12:G15)</f>
        <v>3531</v>
      </c>
      <c r="H16" s="629">
        <f>SUM(H12:H15)</f>
        <v>263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334</v>
      </c>
      <c r="D19" s="317">
        <v>351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861</v>
      </c>
      <c r="D22" s="629">
        <f>SUM(D12:D18)+D19</f>
        <v>812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992</v>
      </c>
      <c r="D25" s="317">
        <v>954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191</v>
      </c>
      <c r="H26" s="317">
        <v>1690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191</v>
      </c>
      <c r="H27" s="629">
        <f>SUM(H22:H26)</f>
        <v>1690</v>
      </c>
    </row>
    <row r="28" spans="1:8" ht="15.75">
      <c r="A28" s="194" t="s">
        <v>79</v>
      </c>
      <c r="B28" s="237" t="s">
        <v>327</v>
      </c>
      <c r="C28" s="316">
        <v>63</v>
      </c>
      <c r="D28" s="317">
        <v>50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1055</v>
      </c>
      <c r="D29" s="629">
        <f>SUM(D25:D28)</f>
        <v>1004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1916</v>
      </c>
      <c r="D31" s="635">
        <f>D29+D22</f>
        <v>1816</v>
      </c>
      <c r="E31" s="251" t="s">
        <v>824</v>
      </c>
      <c r="F31" s="266" t="s">
        <v>331</v>
      </c>
      <c r="G31" s="253">
        <f>G16+G18+G27</f>
        <v>3722</v>
      </c>
      <c r="H31" s="254">
        <f>H16+H18+H27</f>
        <v>1953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1806</v>
      </c>
      <c r="D33" s="244">
        <f>IF((H31-D31)&gt;0,H31-D31,0)</f>
        <v>137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1916</v>
      </c>
      <c r="D36" s="637">
        <f>D31-D34+D35</f>
        <v>1816</v>
      </c>
      <c r="E36" s="262" t="s">
        <v>346</v>
      </c>
      <c r="F36" s="256" t="s">
        <v>347</v>
      </c>
      <c r="G36" s="267">
        <f>G35-G34+G31</f>
        <v>3722</v>
      </c>
      <c r="H36" s="268">
        <f>H35-H34+H31</f>
        <v>1953</v>
      </c>
    </row>
    <row r="37" spans="1:8" ht="15.75">
      <c r="A37" s="261" t="s">
        <v>348</v>
      </c>
      <c r="B37" s="231" t="s">
        <v>349</v>
      </c>
      <c r="C37" s="634">
        <f>IF((G36-C36)&gt;0,G36-C36,0)</f>
        <v>1806</v>
      </c>
      <c r="D37" s="635">
        <f>IF((H36-D36)&gt;0,H36-D36,0)</f>
        <v>137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1806</v>
      </c>
      <c r="D42" s="244">
        <f>+IF((H36-D36-D38)&gt;0,H36-D36-D38,0)</f>
        <v>137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1806</v>
      </c>
      <c r="D44" s="268">
        <f>IF(H42=0,IF(D42-D43&gt;0,D42-D43+H43,0),IF(H42-H43&lt;0,H43-H42+D42,0))</f>
        <v>137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3722</v>
      </c>
      <c r="D45" s="631">
        <f>D36+D38+D42</f>
        <v>1953</v>
      </c>
      <c r="E45" s="270" t="s">
        <v>373</v>
      </c>
      <c r="F45" s="272" t="s">
        <v>374</v>
      </c>
      <c r="G45" s="630">
        <f>G42+G36</f>
        <v>3722</v>
      </c>
      <c r="H45" s="631">
        <f>H42+H36</f>
        <v>1953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44227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"Сателит Х" АД- Ст. Арсов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1425</v>
      </c>
      <c r="D11" s="196">
        <v>4131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-8968</v>
      </c>
      <c r="D12" s="196">
        <v>-560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-35</v>
      </c>
      <c r="D14" s="196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-1447</v>
      </c>
      <c r="D15" s="196">
        <v>227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764</v>
      </c>
      <c r="D20" s="196">
        <v>-293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-8261</v>
      </c>
      <c r="D21" s="659">
        <f>SUM(D11:D20)</f>
        <v>3465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-1222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13455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13455</v>
      </c>
      <c r="D33" s="659">
        <f>SUM(D23:D32)</f>
        <v>-1222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2999</v>
      </c>
      <c r="D37" s="196">
        <v>3400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-7158</v>
      </c>
      <c r="D38" s="196">
        <v>-4593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-1052</v>
      </c>
      <c r="D40" s="196">
        <v>-941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-49</v>
      </c>
      <c r="D42" s="196">
        <v>-59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-5260</v>
      </c>
      <c r="D43" s="661">
        <f>SUM(D35:D42)</f>
        <v>-2193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-66</v>
      </c>
      <c r="D44" s="307">
        <f>D43+D33+D21</f>
        <v>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92</v>
      </c>
      <c r="D45" s="309">
        <v>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</v>
      </c>
      <c r="D46" s="311">
        <f>D45+D44</f>
        <v>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</v>
      </c>
      <c r="D47" s="298">
        <v>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44227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"Сателит Х" АД- Ст. Арсов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33" sqref="K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5794</v>
      </c>
      <c r="J13" s="584">
        <f>'1-Баланс'!H30+'1-Баланс'!H33</f>
        <v>0</v>
      </c>
      <c r="K13" s="585"/>
      <c r="L13" s="584">
        <f>SUM(C13:K13)</f>
        <v>23049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5794</v>
      </c>
      <c r="J17" s="653">
        <f t="shared" si="2"/>
        <v>0</v>
      </c>
      <c r="K17" s="653">
        <f t="shared" si="2"/>
        <v>0</v>
      </c>
      <c r="L17" s="584">
        <f t="shared" si="1"/>
        <v>23049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1806</v>
      </c>
      <c r="J18" s="584">
        <f>+'1-Баланс'!G33</f>
        <v>0</v>
      </c>
      <c r="K18" s="585"/>
      <c r="L18" s="584">
        <f t="shared" si="1"/>
        <v>1806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7600</v>
      </c>
      <c r="J31" s="653">
        <f t="shared" si="6"/>
        <v>0</v>
      </c>
      <c r="K31" s="653">
        <f t="shared" si="6"/>
        <v>0</v>
      </c>
      <c r="L31" s="584">
        <f t="shared" si="1"/>
        <v>24855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7600</v>
      </c>
      <c r="J34" s="587">
        <f t="shared" si="7"/>
        <v>0</v>
      </c>
      <c r="K34" s="587">
        <f t="shared" si="7"/>
        <v>0</v>
      </c>
      <c r="L34" s="651">
        <f t="shared" si="1"/>
        <v>24855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44227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"Сателит Х" АД- Ст. Арсов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44227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"Сателит Х" АД- Ст. Арсов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I27" sqref="I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4362</v>
      </c>
      <c r="E17" s="328">
        <v>785</v>
      </c>
      <c r="F17" s="328"/>
      <c r="G17" s="329">
        <f t="shared" si="2"/>
        <v>5147</v>
      </c>
      <c r="H17" s="328"/>
      <c r="I17" s="328"/>
      <c r="J17" s="329">
        <f t="shared" si="3"/>
        <v>5147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5147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4362</v>
      </c>
      <c r="E19" s="330">
        <f>SUM(E11:E18)</f>
        <v>785</v>
      </c>
      <c r="F19" s="330">
        <f>SUM(F11:F18)</f>
        <v>0</v>
      </c>
      <c r="G19" s="329">
        <f t="shared" si="2"/>
        <v>5147</v>
      </c>
      <c r="H19" s="330">
        <f>SUM(H11:H18)</f>
        <v>0</v>
      </c>
      <c r="I19" s="330">
        <f>SUM(I11:I18)</f>
        <v>0</v>
      </c>
      <c r="J19" s="329">
        <f t="shared" si="3"/>
        <v>5147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5147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59584</v>
      </c>
      <c r="E20" s="328"/>
      <c r="F20" s="328">
        <v>9612</v>
      </c>
      <c r="G20" s="329">
        <f t="shared" si="2"/>
        <v>49972</v>
      </c>
      <c r="H20" s="328">
        <v>191</v>
      </c>
      <c r="I20" s="328"/>
      <c r="J20" s="329">
        <f t="shared" si="3"/>
        <v>50163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50163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63946</v>
      </c>
      <c r="E43" s="349">
        <f>E19+E20+E22+E28+E41+E42</f>
        <v>785</v>
      </c>
      <c r="F43" s="349">
        <f aca="true" t="shared" si="11" ref="F43:R43">F19+F20+F22+F28+F41+F42</f>
        <v>9612</v>
      </c>
      <c r="G43" s="349">
        <f t="shared" si="11"/>
        <v>55119</v>
      </c>
      <c r="H43" s="349">
        <f t="shared" si="11"/>
        <v>191</v>
      </c>
      <c r="I43" s="349">
        <f t="shared" si="11"/>
        <v>0</v>
      </c>
      <c r="J43" s="349">
        <f t="shared" si="11"/>
        <v>55310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55310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44227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"Сателит Х" АД- Ст. Арсов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79" sqref="D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5601</v>
      </c>
      <c r="D30" s="368">
        <v>5601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73</v>
      </c>
      <c r="D35" s="362">
        <f>SUM(D36:D39)</f>
        <v>73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73</v>
      </c>
      <c r="D37" s="368">
        <v>73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5674</v>
      </c>
      <c r="D45" s="438">
        <f>D26+D30+D31+D33+D32+D34+D35+D40</f>
        <v>5674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5674</v>
      </c>
      <c r="D46" s="444">
        <f>D45+D23+D21+D11</f>
        <v>5674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20180</v>
      </c>
      <c r="D58" s="138">
        <f>D59+D61</f>
        <v>0</v>
      </c>
      <c r="E58" s="136">
        <f t="shared" si="1"/>
        <v>20180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20180</v>
      </c>
      <c r="D59" s="197"/>
      <c r="E59" s="136">
        <f t="shared" si="1"/>
        <v>20180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5400</v>
      </c>
      <c r="D65" s="197"/>
      <c r="E65" s="136">
        <f t="shared" si="1"/>
        <v>5400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25580</v>
      </c>
      <c r="D68" s="435">
        <f>D54+D58+D63+D64+D65+D66</f>
        <v>0</v>
      </c>
      <c r="E68" s="436">
        <f t="shared" si="1"/>
        <v>25580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6163</v>
      </c>
      <c r="D73" s="137">
        <f>SUM(D74:D76)</f>
        <v>6163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6163</v>
      </c>
      <c r="D75" s="197">
        <v>6163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2705</v>
      </c>
      <c r="D77" s="138">
        <f>D78+D80</f>
        <v>2705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2705</v>
      </c>
      <c r="D78" s="197">
        <v>2705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1228</v>
      </c>
      <c r="D82" s="138">
        <f>SUM(D83:D86)</f>
        <v>1228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1228</v>
      </c>
      <c r="D84" s="197">
        <v>1228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463</v>
      </c>
      <c r="D87" s="134">
        <f>SUM(D88:D92)+D96</f>
        <v>463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195</v>
      </c>
      <c r="D89" s="197">
        <v>195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</v>
      </c>
      <c r="D90" s="197">
        <v>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264</v>
      </c>
      <c r="D92" s="138">
        <f>SUM(D93:D95)</f>
        <v>264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264</v>
      </c>
      <c r="D95" s="197">
        <v>264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23</v>
      </c>
      <c r="D97" s="197">
        <v>23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10582</v>
      </c>
      <c r="D98" s="433">
        <f>D87+D82+D77+D73+D97</f>
        <v>10582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36162</v>
      </c>
      <c r="D99" s="427">
        <f>D98+D70+D68</f>
        <v>10582</v>
      </c>
      <c r="E99" s="427">
        <f>E98+E70+E68</f>
        <v>25580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44227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"Сателит Х" АД- Ст. Арсов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C50:C51"/>
    <mergeCell ref="F50:F51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B119:F119"/>
    <mergeCell ref="B120:F120"/>
    <mergeCell ref="B121:F121"/>
    <mergeCell ref="B122:F122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44227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"Сателит Х" АД- Ст. Арсов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2022-01-31T10:02:01Z</dcterms:modified>
  <cp:category/>
  <cp:version/>
  <cp:contentType/>
  <cp:contentStatus/>
</cp:coreProperties>
</file>