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<sst xmlns="http://schemas.openxmlformats.org/spreadsheetml/2006/main" count="1062" uniqueCount="876">
  <si>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</si>
  <si>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</si>
  <si>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</si>
  <si>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</si>
  <si>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</si>
  <si>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</si>
  <si>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</si>
  <si>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</si>
  <si>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</si>
  <si>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</si>
  <si>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</si>
  <si>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</si>
  <si>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</si>
  <si>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</si>
  <si>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</si>
  <si>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</si>
  <si>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</si>
  <si>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</si>
  <si>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</si>
  <si>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</si>
  <si>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</si>
  <si>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</si>
  <si>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</si>
  <si>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</si>
  <si>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</si>
  <si>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</si>
  <si>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</si>
  <si>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</si>
  <si>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</si>
  <si>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</si>
  <si>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</si>
  <si>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</si>
  <si>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</si>
  <si>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</si>
  <si>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</si>
  <si>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</si>
  <si>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</si>
  <si>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</si>
  <si>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</si>
  <si>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</si>
  <si>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</si>
  <si>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</si>
  <si>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</si>
  <si>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</si>
  <si>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</si>
  <si>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</si>
  <si>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</si>
  <si>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</si>
  <si>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</si>
  <si>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</si>
  <si>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</si>
  <si>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</si>
  <si>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</si>
  <si>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</si>
  <si>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</si>
  <si>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</si>
  <si>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</si>
  <si>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</si>
  <si>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</si>
  <si>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</si>
  <si>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</si>
  <si>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</si>
  <si>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</si>
  <si>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</si>
  <si>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</si>
  <si>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</si>
  <si>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</si>
  <si>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</si>
  <si>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</si>
  <si>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</si>
  <si>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</si>
  <si>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</si>
  <si>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</si>
  <si>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</si>
  <si>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</si>
  <si>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</si>
  <si>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</si>
  <si>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</si>
  <si>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</si>
  <si>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</si>
  <si>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</si>
  <si>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</si>
  <si>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</si>
  <si>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</si>
  <si>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</si>
  <si>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</si>
  <si>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</si>
  <si>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</si>
  <si>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</si>
  <si>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</si>
  <si>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</si>
  <si>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</si>
  <si>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</si>
  <si>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</si>
  <si>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</si>
  <si>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</si>
  <si>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</si>
  <si>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</si>
  <si>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</si>
  <si>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</si>
  <si>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</si>
  <si>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</si>
  <si>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</si>
  <si>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</si>
  <si>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</si>
  <si>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</si>
  <si>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</si>
  <si>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</si>
  <si>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</si>
  <si>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</si>
  <si>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</si>
  <si>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</si>
  <si>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</si>
  <si>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</si>
  <si>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</si>
  <si>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</si>
  <si>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</si>
  <si>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</si>
  <si>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</si>
  <si>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</si>
  <si>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</si>
  <si>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</si>
  <si>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</si>
  <si>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</si>
  <si>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</si>
  <si>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</si>
  <si>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</si>
  <si>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</si>
  <si>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</si>
  <si>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</si>
  <si>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</si>
  <si>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</si>
  <si>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</si>
  <si>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</si>
  <si>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</si>
  <si>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</si>
  <si>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</si>
  <si>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</si>
  <si>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</si>
  <si>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</si>
  <si>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</si>
  <si>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</si>
  <si>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</si>
  <si>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</si>
  <si>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</si>
  <si>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</si>
  <si>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</si>
  <si>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</si>
  <si>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</si>
  <si>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</si>
  <si>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</si>
  <si>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</si>
  <si>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</si>
  <si>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</si>
  <si>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</si>
  <si>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</si>
  <si>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</si>
  <si>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</si>
  <si>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</si>
  <si>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</si>
  <si>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</si>
  <si>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</si>
  <si>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</si>
  <si>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</si>
  <si>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</si>
  <si>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</si>
  <si>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</si>
  <si>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</si>
  <si>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</si>
  <si>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</si>
  <si>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</si>
  <si>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</si>
  <si>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</si>
  <si>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</si>
  <si>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</si>
  <si>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</si>
  <si>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</si>
  <si>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</si>
  <si>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</si>
  <si>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</si>
  <si>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</si>
  <si>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</si>
  <si>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</si>
  <si>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</si>
  <si>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</si>
  <si>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</si>
  <si>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</si>
  <si>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</si>
  <si>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</si>
  <si>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</si>
  <si>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</si>
  <si>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</si>
  <si>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</si>
  <si>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</si>
  <si>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</si>
  <si>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</si>
  <si>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</si>
  <si>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</si>
  <si>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</si>
  <si>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</si>
  <si>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</si>
  <si>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</si>
  <si>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</si>
  <si>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</si>
  <si>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</si>
  <si>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</si>
  <si>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</si>
  <si>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</si>
  <si>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</si>
  <si>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</si>
  <si>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</si>
  <si>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</si>
  <si>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</si>
  <si>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</si>
  <si>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</si>
  <si>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</si>
  <si>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</si>
  <si>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</si>
  <si>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</si>
  <si>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</si>
  <si>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</si>
  <si>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</si>
  <si>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</si>
  <si>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</si>
  <si>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</si>
  <si>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</si>
  <si>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</si>
  <si>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</si>
  <si>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</si>
  <si>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</si>
  <si>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</si>
  <si>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</si>
  <si>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</si>
  <si>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</si>
  <si>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</si>
  <si>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</si>
  <si>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</si>
  <si>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</si>
  <si>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</si>
  <si>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</si>
  <si>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</si>
  <si>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</si>
  <si>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</si>
  <si>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</si>
  <si>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</si>
  <si>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</si>
  <si>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</si>
  <si>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</si>
  <si>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</si>
  <si>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</si>
  <si>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</si>
  <si>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</si>
  <si>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</si>
  <si>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</si>
  <si>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</si>
  <si>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</si>
  <si>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</si>
  <si>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</si>
  <si>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</si>
  <si>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</si>
  <si>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</si>
  <si>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</si>
  <si>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</si>
  <si>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</si>
  <si>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</si>
  <si>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</si>
  <si>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</si>
  <si>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</si>
  <si>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</si>
  <si>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</si>
  <si>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</si>
  <si>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</si>
  <si>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</si>
  <si>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</si>
  <si>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</si>
  <si>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</si>
  <si>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</si>
  <si>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</si>
  <si>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</si>
  <si>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</si>
  <si>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</si>
  <si>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</si>
  <si>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</si>
  <si>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</si>
  <si>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</si>
  <si>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</si>
  <si>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</si>
  <si>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</si>
  <si>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</si>
  <si>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</si>
  <si>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</si>
  <si>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</si>
  <si>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</si>
  <si>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</si>
  <si>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</si>
  <si>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</si>
  <si>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</si>
  <si>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</si>
  <si>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</si>
  <si>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</si>
  <si>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</si>
  <si>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</si>
  <si>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</si>
  <si>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</si>
  <si>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</si>
  <si>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</si>
  <si>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</si>
  <si>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</si>
  <si>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</si>
  <si>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</si>
  <si>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</si>
  <si>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</si>
  <si>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</si>
  <si>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</si>
  <si>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</si>
  <si>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</si>
  <si>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</si>
  <si>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</si>
  <si>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</si>
  <si>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</si>
  <si>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</si>
  <si>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</si>
  <si>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</si>
  <si>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</si>
  <si>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</si>
  <si>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</si>
  <si>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</si>
  <si>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</si>
  <si>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</si>
  <si>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</si>
  <si>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</si>
  <si>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</si>
  <si>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</si>
  <si>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</si>
  <si>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</si>
  <si>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</si>
  <si>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</si>
  <si>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</si>
  <si>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</si>
  <si>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</si>
  <si>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</si>
  <si>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</si>
  <si>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</si>
  <si>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</si>
  <si>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</si>
  <si>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</si>
  <si>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</si>
  <si>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</si>
  <si>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</si>
  <si>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</si>
  <si>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</si>
  <si>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</si>
  <si>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</si>
  <si>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</si>
  <si>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</si>
  <si>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</si>
  <si>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</si>
  <si>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</si>
  <si>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</si>
  <si>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</si>
  <si>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</si>
  <si>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</si>
  <si>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</si>
  <si>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</si>
  <si>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</si>
  <si>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</si>
  <si>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</si>
  <si>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</si>
  <si>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</si>
  <si>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</si>
  <si>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</si>
  <si>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</si>
  <si>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</si>
  <si>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</si>
  <si>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</si>
  <si>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</si>
  <si>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</si>
  <si>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</si>
  <si>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</si>
  <si>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</si>
  <si>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</si>
  <si>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</si>
  <si>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</si>
  <si>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</si>
  <si>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</si>
  <si>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</si>
  <si>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</si>
  <si>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</si>
  <si>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</si>
  <si>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</si>
  <si>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</si>
  <si>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</si>
  <si>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</si>
  <si>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</si>
  <si>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</si>
  <si>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</si>
  <si>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</si>
  <si>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</si>
  <si>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</si>
  <si>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</si>
  <si>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</si>
  <si>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</si>
  <si>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</si>
  <si>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</si>
  <si>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</si>
  <si>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</si>
  <si>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</si>
  <si>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</si>
  <si>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</si>
  <si>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</si>
  <si>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</si>
  <si>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</si>
  <si>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</si>
  <si>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</si>
  <si>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</si>
  <si>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</si>
  <si>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</si>
  <si>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</si>
  <si>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</si>
  <si>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</si>
  <si>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</si>
  <si>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</si>
  <si>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</si>
  <si>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</si>
  <si>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</si>
  <si>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</si>
  <si>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</si>
  <si>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</si>
  <si>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</si>
  <si>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</si>
  <si>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</si>
  <si>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</si>
  <si>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</si>
  <si>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</si>
  <si>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</si>
  <si>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</si>
  <si>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</si>
  <si>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</si>
  <si>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</si>
  <si>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</si>
  <si>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</si>
  <si>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</si>
  <si>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</si>
  <si>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</si>
  <si>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</si>
  <si>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</si>
  <si>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</si>
  <si>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</si>
  <si>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</si>
  <si>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</si>
  <si>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</si>
  <si>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</si>
  <si>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</si>
  <si>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</si>
  <si>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</si>
  <si>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</si>
  <si>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</si>
  <si>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</si>
  <si>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</si>
  <si>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</si>
  <si>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</si>
  <si>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</si>
  <si>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</si>
  <si>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</si>
  <si>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</si>
  <si>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</si>
  <si>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</si>
  <si>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</si>
  <si>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</si>
  <si>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</si>
  <si>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</si>
  <si>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</si>
  <si>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</si>
  <si>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</si>
  <si>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</si>
  <si>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</si>
  <si>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</si>
  <si>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</si>
  <si>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</si>
  <si>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</si>
  <si>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</si>
  <si>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</si>
  <si>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</si>
  <si>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</si>
  <si>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</si>
  <si>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</si>
  <si>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</si>
  <si>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</si>
  <si>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</si>
  <si>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</si>
  <si>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</si>
  <si>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</si>
  <si>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</si>
  <si>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</si>
  <si>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</si>
  <si>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</si>
  <si>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</si>
  <si>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</si>
  <si>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</si>
  <si>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</si>
  <si>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</si>
  <si>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</si>
  <si>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</si>
  <si>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</si>
  <si>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</si>
  <si>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</si>
  <si>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</si>
  <si>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</si>
  <si>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</si>
  <si>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</si>
  <si>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</si>
  <si>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</si>
  <si>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</si>
  <si>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</si>
  <si>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</si>
  <si>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</si>
  <si>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</si>
  <si>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</si>
  <si>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</si>
  <si>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</si>
  <si>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</si>
  <si>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</si>
  <si>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</si>
  <si>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</si>
  <si>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</si>
  <si>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</si>
  <si>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</si>
  <si>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</si>
  <si>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</si>
  <si>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</si>
  <si>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</si>
  <si>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</si>
  <si>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</si>
  <si>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</si>
  <si>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</si>
  <si>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</si>
  <si>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</si>
  <si>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</si>
  <si>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</si>
  <si>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</si>
  <si>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</si>
  <si>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</si>
  <si>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</si>
  <si>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</si>
  <si>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</si>
  <si>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</si>
  <si>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</si>
  <si>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</si>
  <si>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</si>
  <si>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</si>
  <si>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</si>
  <si>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</si>
  <si>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</si>
  <si>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</si>
  <si>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</si>
  <si>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</si>
  <si>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</si>
  <si>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</si>
  <si>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</si>
  <si>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</si>
  <si>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</si>
  <si>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</si>
  <si>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</si>
  <si>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</si>
  <si>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</si>
  <si>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</si>
  <si>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</si>
  <si>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</si>
  <si>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</si>
  <si>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</si>
  <si>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</si>
  <si>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</si>
  <si>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</si>
  <si>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</si>
  <si>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</si>
  <si>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</si>
  <si>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</si>
  <si>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</si>
  <si>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</si>
  <si>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</si>
  <si>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</si>
  <si>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</si>
  <si>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</si>
  <si>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</si>
  <si>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</si>
  <si>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</si>
  <si>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</si>
  <si>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</si>
  <si>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</si>
  <si>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</si>
  <si>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</si>
  <si>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</si>
  <si>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</si>
  <si>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</si>
  <si>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</si>
  <si>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</si>
  <si>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</si>
  <si>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</si>
  <si>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</si>
  <si>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</si>
  <si>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</si>
  <si>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</si>
  <si>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</si>
  <si>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</si>
  <si>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</si>
  <si>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</si>
  <si>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</si>
  <si>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</si>
  <si>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</si>
  <si>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</si>
  <si>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</si>
  <si>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</si>
  <si>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</si>
  <si>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</si>
  <si>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</si>
  <si>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</si>
  <si>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</si>
  <si>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</si>
  <si>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</si>
  <si>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</si>
  <si>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</si>
  <si>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</si>
  <si>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</si>
  <si>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</si>
  <si>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</si>
  <si>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</si>
  <si>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</si>
  <si>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</si>
  <si>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</si>
  <si>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</si>
  <si>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</si>
  <si>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</si>
  <si>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</si>
  <si>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</si>
  <si>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</si>
  <si>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</si>
  <si>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</si>
  <si>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</si>
  <si>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</si>
  <si>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</si>
  <si>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</si>
  <si>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</si>
  <si>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</si>
  <si>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</si>
  <si>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</si>
  <si>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</si>
  <si>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</si>
  <si>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</si>
  <si>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</si>
  <si>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</si>
  <si>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</si>
  <si>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</si>
  <si>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</si>
  <si>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</si>
  <si>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</si>
  <si>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</si>
  <si>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</si>
  <si>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</si>
  <si>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</si>
  <si>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</si>
  <si>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</si>
  <si>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</si>
  <si>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</si>
  <si>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</si>
  <si>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</si>
  <si>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</si>
  <si>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</si>
  <si>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</si>
  <si>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</si>
  <si>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</si>
  <si>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</si>
  <si>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</si>
  <si>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</si>
  <si>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</si>
  <si>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</si>
  <si>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</si>
  <si>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</si>
  <si>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</si>
  <si>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</si>
  <si>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</si>
  <si>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</si>
  <si>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</si>
  <si>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</si>
  <si>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</si>
  <si>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</si>
  <si>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</si>
  <si>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</si>
  <si>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</si>
  <si>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</si>
  <si>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</si>
  <si>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</si>
  <si>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</si>
  <si>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</si>
  <si>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</si>
  <si>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</si>
  <si>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</si>
  <si>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</si>
  <si>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</si>
  <si>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</si>
  <si>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</si>
  <si>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</si>
  <si>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</si>
  <si>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</si>
  <si>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</si>
  <si>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</si>
  <si>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</si>
  <si>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</si>
  <si>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</si>
  <si>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</si>
  <si>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</si>
  <si>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</si>
  <si>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</si>
  <si>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</si>
  <si>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</si>
  <si>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</si>
  <si>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</si>
  <si>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</si>
  <si>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</si>
  <si>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</si>
  <si>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</si>
  <si>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</si>
  <si>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</si>
  <si>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</si>
  <si>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</si>
  <si>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</si>
  <si>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</si>
  <si>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</si>
  <si>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</si>
  <si>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</si>
  <si>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</si>
  <si>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</si>
  <si>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</si>
  <si>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</si>
  <si>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</si>
  <si>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</si>
  <si>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</si>
  <si>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</si>
  <si>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</si>
  <si>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</si>
  <si>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</si>
  <si>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</si>
  <si>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</si>
  <si>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</si>
  <si>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</si>
  <si>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</si>
  <si>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</si>
  <si>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</si>
  <si>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</si>
  <si>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</si>
  <si>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</si>
  <si>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</si>
  <si>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</si>
  <si>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</si>
  <si>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</si>
  <si>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</si>
  <si>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</si>
  <si>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</si>
  <si>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</si>
  <si>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</si>
  <si>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</si>
  <si>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</si>
  <si>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</si>
  <si>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</si>
  <si>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</si>
  <si>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</si>
  <si>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</si>
  <si>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</si>
  <si>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</si>
  <si>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</si>
  <si>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</si>
  <si>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</si>
  <si>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</si>
  <si>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</si>
  <si>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</si>
  <si>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</si>
  <si>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</si>
  <si>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</si>
  <si>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</si>
  <si>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</si>
  <si>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</si>
  <si>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</si>
  <si>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</si>
  <si>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</si>
  <si>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</si>
  <si>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</si>
  <si>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</si>
  <si>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</si>
  <si>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</si>
  <si>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</si>
  <si>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</si>
  <si>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</si>
  <si>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</si>
  <si>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</si>
  <si>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</si>
  <si>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</si>
  <si>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</si>
  <si>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</si>
  <si>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</si>
  <si>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</si>
  <si>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</si>
  <si>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</si>
  <si>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</si>
  <si>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</si>
  <si>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</si>
  <si>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</si>
  <si>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</si>
  <si>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</si>
  <si>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</si>
  <si>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</si>
  <si>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</si>
  <si>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</si>
  <si>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</si>
  <si>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</si>
  <si>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</si>
  <si>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</si>
  <si>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</si>
  <si>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</si>
  <si>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</si>
  <si>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</si>
  <si>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</si>
  <si>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</si>
  <si>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</si>
  <si>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</si>
  <si>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</si>
  <si>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</si>
  <si>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</si>
  <si>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</si>
  <si>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</si>
  <si>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</si>
  <si>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</si>
  <si>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</si>
  <si>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</si>
  <si>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</si>
  <si>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</si>
  <si>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</si>
  <si>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</si>
  <si>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</si>
  <si>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</si>
  <si>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</si>
  <si>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</si>
  <si>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</si>
  <si>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</si>
  <si>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</si>
  <si>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</si>
  <si>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</si>
  <si>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</si>
  <si>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</si>
  <si>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</si>
  <si>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</si>
  <si>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</si>
  <si>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</si>
  <si>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</si>
  <si>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</si>
  <si>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</si>
  <si>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</si>
  <si>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</si>
  <si>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</si>
  <si>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</si>
  <si>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</si>
  <si>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</si>
  <si>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</si>
  <si>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</si>
  <si>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</si>
  <si>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</si>
  <si>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</si>
  <si>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</si>
  <si>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</si>
  <si>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АСТЕРА КОЗМЕТИКС АД</t>
  </si>
  <si>
    <t>НЕКОНСОЛИДИРАН</t>
  </si>
  <si>
    <t>31.03.2011</t>
  </si>
  <si>
    <t>Дата на съставяне: 28.04.2011</t>
  </si>
  <si>
    <t>28.04.2011</t>
  </si>
  <si>
    <t xml:space="preserve">Дата на съставяне:              28.04.2011                         </t>
  </si>
  <si>
    <t xml:space="preserve">Дата  на съставяне: 28.04.2011                                                                                                                    </t>
  </si>
  <si>
    <t xml:space="preserve">Дата на съставяне: 28.04.2011                </t>
  </si>
  <si>
    <t>Дата на съставяне:28.04.2011</t>
  </si>
</sst>
</file>

<file path=xl/styles.xml><?xml version="1.0" encoding="utf-8"?>
<styleSheet xmlns="http://schemas.openxmlformats.org/spreadsheetml/2006/main">
  <numFmts count="57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#&quot;,&quot;##0\ &quot;,&quot;;\-#&quot;,&quot;##0\ &quot;,&quot;"/>
    <numFmt numFmtId="179" formatCode="#&quot;,&quot;##0\ &quot;,&quot;;[Red]\-#&quot;,&quot;##0\ &quot;,&quot;"/>
    <numFmt numFmtId="180" formatCode="#&quot;,&quot;##0.00\ &quot;,&quot;;\-#&quot;,&quot;##0.00\ &quot;,&quot;"/>
    <numFmt numFmtId="181" formatCode="#&quot;,&quot;##0.00\ &quot;,&quot;;[Red]\-#&quot;,&quot;##0.00\ &quot;,&quot;"/>
    <numFmt numFmtId="182" formatCode="_-* #&quot;,&quot;##0\ &quot;,&quot;_-;\-* #&quot;,&quot;##0\ &quot;,&quot;_-;_-* &quot;-&quot;\ &quot;,&quot;_-;_-@_-"/>
    <numFmt numFmtId="183" formatCode="_-* #&quot;,&quot;##0\ _,_-;\-* #&quot;,&quot;##0\ _,_-;_-* &quot;-&quot;\ _,_-;_-@_-"/>
    <numFmt numFmtId="184" formatCode="_-* #&quot;,&quot;##0.00\ &quot;,&quot;_-;\-* #&quot;,&quot;##0.00\ &quot;,&quot;_-;_-* &quot;-&quot;??\ &quot;,&quot;_-;_-@_-"/>
    <numFmt numFmtId="185" formatCode="_-* #&quot;,&quot;##0.00\ _,_-;\-* #&quot;,&quot;##0.00\ _,_-;_-* &quot;-&quot;??\ _,_-;_-@_-"/>
    <numFmt numFmtId="186" formatCode="#&quot;,&quot;##0\ &quot;лв&quot;;\-#&quot;,&quot;##0\ &quot;лв&quot;"/>
    <numFmt numFmtId="187" formatCode="#&quot;,&quot;##0\ &quot;лв&quot;;[Red]\-#&quot;,&quot;##0\ &quot;лв&quot;"/>
    <numFmt numFmtId="188" formatCode="#&quot;,&quot;##0.00\ &quot;лв&quot;;\-#&quot;,&quot;##0.00\ &quot;лв&quot;"/>
    <numFmt numFmtId="189" formatCode="#&quot;,&quot;##0.00\ &quot;лв&quot;;[Red]\-#&quot;,&quot;##0.00\ &quot;лв&quot;"/>
    <numFmt numFmtId="190" formatCode="_-* #&quot;,&quot;##0\ &quot;лв&quot;_-;\-* #&quot;,&quot;##0\ &quot;лв&quot;_-;_-* &quot;-&quot;\ &quot;лв&quot;_-;_-@_-"/>
    <numFmt numFmtId="191" formatCode="_-* #&quot;,&quot;##0\ _л_в_-;\-* #&quot;,&quot;##0\ _л_в_-;_-* &quot;-&quot;\ _л_в_-;_-@_-"/>
    <numFmt numFmtId="192" formatCode="_-* #&quot;,&quot;##0.00\ &quot;лв&quot;_-;\-* #&quot;,&quot;##0.00\ &quot;лв&quot;_-;_-* &quot;-&quot;??\ &quot;лв&quot;_-;_-@_-"/>
    <numFmt numFmtId="193" formatCode="_-* #&quot;,&quot;##0.00\ _л_в_-;\-* #&quot;,&quot;##0.00\ _л_в_-;_-* &quot;-&quot;??\ _л_в_-;_-@_-"/>
    <numFmt numFmtId="194" formatCode="#&quot;,&quot;##0\ &quot; &quot;;\-#&quot;,&quot;##0\ &quot; &quot;"/>
    <numFmt numFmtId="195" formatCode="#&quot;,&quot;##0\ &quot; &quot;;[Red]\-#&quot;,&quot;##0\ &quot; &quot;"/>
    <numFmt numFmtId="196" formatCode="#&quot;,&quot;##0.00\ &quot; &quot;;\-#&quot;,&quot;##0.00\ &quot; &quot;"/>
    <numFmt numFmtId="197" formatCode="#&quot;,&quot;##0.00\ &quot; &quot;;[Red]\-#&quot;,&quot;##0.00\ &quot; &quot;"/>
    <numFmt numFmtId="198" formatCode="_-* #&quot;,&quot;##0\ &quot; &quot;_-;\-* #&quot;,&quot;##0\ &quot; &quot;_-;_-* &quot;-&quot;\ &quot; &quot;_-;_-@_-"/>
    <numFmt numFmtId="199" formatCode="_-* #&quot;,&quot;##0\ _ _-;\-* #&quot;,&quot;##0\ _ _-;_-* &quot;-&quot;\ _ _-;_-@_-"/>
    <numFmt numFmtId="200" formatCode="_-* #&quot;,&quot;##0.00\ &quot; &quot;_-;\-* #&quot;,&quot;##0.00\ &quot; &quot;_-;_-* &quot;-&quot;??\ &quot; &quot;_-;_-@_-"/>
    <numFmt numFmtId="201" formatCode="_-* #&quot;,&quot;##0.00\ _ _-;\-* #&quot;,&quot;##0.00\ _ _-;_-* &quot;-&quot;??\ _ _-;_-@_-"/>
    <numFmt numFmtId="202" formatCode="&quot;$&quot;#&quot;,&quot;##0_);\(&quot;$&quot;#&quot;,&quot;##0\)"/>
    <numFmt numFmtId="203" formatCode="&quot;$&quot;#&quot;,&quot;##0_);[Red]\(&quot;$&quot;#&quot;,&quot;##0\)"/>
    <numFmt numFmtId="204" formatCode="&quot;$&quot;#&quot;,&quot;##0.00_);\(&quot;$&quot;#&quot;,&quot;##0.00\)"/>
    <numFmt numFmtId="205" formatCode="&quot;$&quot;#&quot;,&quot;##0.00_);[Red]\(&quot;$&quot;#&quot;,&quot;##0.00\)"/>
    <numFmt numFmtId="206" formatCode="_(&quot;$&quot;* #&quot;,&quot;##0_);_(&quot;$&quot;* \(#&quot;,&quot;##0\);_(&quot;$&quot;* &quot;-&quot;_);_(@_)"/>
    <numFmt numFmtId="207" formatCode="_(&quot;$&quot;* #&quot;,&quot;##0.00_);_(&quot;$&quot;* \(#&quot;,&quot;##0.00\);_(&quot;$&quot;* &quot;-&quot;??_);_(@_)"/>
    <numFmt numFmtId="208" formatCode="00000"/>
    <numFmt numFmtId="209" formatCode="#&quot;,&quot;##0.00\ &quot;лв&quot;"/>
    <numFmt numFmtId="210" formatCode="[$-402]dd\ mmmm\ yyyy\ &quot;г.&quot;"/>
    <numFmt numFmtId="211" formatCode="d/m/yyyy&quot; &quot;&quot;г.&quot;;@"/>
    <numFmt numFmtId="21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92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1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1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1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1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12" fontId="10" fillId="0" borderId="0" xfId="25" applyNumberFormat="1" applyFont="1" applyBorder="1" applyAlignment="1" applyProtection="1">
      <alignment horizontal="center" vertical="justify" wrapText="1"/>
      <protection/>
    </xf>
    <xf numFmtId="21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1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1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8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867</v>
      </c>
      <c r="F3" s="217" t="s">
        <v>2</v>
      </c>
      <c r="G3" s="172"/>
      <c r="H3" s="461">
        <v>175005293</v>
      </c>
    </row>
    <row r="4" spans="1:8" ht="15">
      <c r="A4" s="580" t="s">
        <v>3</v>
      </c>
      <c r="B4" s="586"/>
      <c r="C4" s="586"/>
      <c r="D4" s="586"/>
      <c r="E4" s="504" t="s">
        <v>868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1706</v>
      </c>
      <c r="H11" s="152">
        <v>1706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1706</v>
      </c>
      <c r="H12" s="153">
        <v>1706</v>
      </c>
    </row>
    <row r="13" spans="1:8" ht="15">
      <c r="A13" s="235" t="s">
        <v>28</v>
      </c>
      <c r="B13" s="241" t="s">
        <v>29</v>
      </c>
      <c r="C13" s="151">
        <v>1946</v>
      </c>
      <c r="D13" s="151">
        <v>1988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</v>
      </c>
      <c r="D17" s="151">
        <v>7</v>
      </c>
      <c r="E17" s="243" t="s">
        <v>46</v>
      </c>
      <c r="F17" s="245" t="s">
        <v>47</v>
      </c>
      <c r="G17" s="154">
        <f>G11+G14+G15+G16</f>
        <v>1706</v>
      </c>
      <c r="H17" s="154">
        <f>H11+H14+H15+H16</f>
        <v>1706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1955</v>
      </c>
      <c r="D19" s="155">
        <f>SUM(D11:D18)</f>
        <v>1996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965</v>
      </c>
      <c r="H21" s="156">
        <f>SUM(H22:H24)</f>
        <v>965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965</v>
      </c>
      <c r="H22" s="152">
        <v>965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965</v>
      </c>
      <c r="H25" s="154">
        <f>H19+H20+H21</f>
        <v>965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247</v>
      </c>
      <c r="D26" s="151">
        <v>259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248</v>
      </c>
      <c r="D27" s="155">
        <f>SUM(D23:D26)</f>
        <v>260</v>
      </c>
      <c r="E27" s="253" t="s">
        <v>83</v>
      </c>
      <c r="F27" s="242" t="s">
        <v>84</v>
      </c>
      <c r="G27" s="154">
        <f>SUM(G28:G30)</f>
        <v>455</v>
      </c>
      <c r="H27" s="154">
        <f>SUM(H28:H30)</f>
        <v>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455</v>
      </c>
      <c r="H28" s="152">
        <v>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54</v>
      </c>
      <c r="H31" s="152">
        <v>454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509</v>
      </c>
      <c r="H33" s="154">
        <f>H27+H31+H32</f>
        <v>455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853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3180</v>
      </c>
      <c r="H36" s="154">
        <f>H25+H17+H33</f>
        <v>3126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1757</v>
      </c>
      <c r="H44" s="152">
        <v>1757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1757</v>
      </c>
      <c r="H49" s="154">
        <f>SUM(H43:H48)</f>
        <v>1757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98</v>
      </c>
      <c r="H53" s="152">
        <v>98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2203</v>
      </c>
      <c r="D55" s="155">
        <f>D19+D20+D21+D27+D32+D45+D51+D53+D54</f>
        <v>2256</v>
      </c>
      <c r="E55" s="237" t="s">
        <v>172</v>
      </c>
      <c r="F55" s="261" t="s">
        <v>173</v>
      </c>
      <c r="G55" s="154">
        <f>G49+G51+G52+G53+G54</f>
        <v>1855</v>
      </c>
      <c r="H55" s="154">
        <f>H49+H51+H52+H53+H54</f>
        <v>1855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215</v>
      </c>
      <c r="D58" s="151">
        <v>246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91</v>
      </c>
      <c r="D59" s="151">
        <v>69</v>
      </c>
      <c r="E59" s="251" t="s">
        <v>181</v>
      </c>
      <c r="F59" s="242" t="s">
        <v>182</v>
      </c>
      <c r="G59" s="152">
        <v>110</v>
      </c>
      <c r="H59" s="152">
        <v>114</v>
      </c>
      <c r="M59" s="157"/>
    </row>
    <row r="60" spans="1:8" ht="15">
      <c r="A60" s="235" t="s">
        <v>183</v>
      </c>
      <c r="B60" s="241" t="s">
        <v>184</v>
      </c>
      <c r="C60" s="151">
        <v>4</v>
      </c>
      <c r="D60" s="151">
        <v>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28</v>
      </c>
      <c r="D61" s="151">
        <v>19</v>
      </c>
      <c r="E61" s="243" t="s">
        <v>189</v>
      </c>
      <c r="F61" s="272" t="s">
        <v>190</v>
      </c>
      <c r="G61" s="154">
        <f>SUM(G62:G68)</f>
        <v>202</v>
      </c>
      <c r="H61" s="154">
        <f>SUM(H62:H68)</f>
        <v>187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338</v>
      </c>
      <c r="D64" s="155">
        <f>SUM(D58:D63)</f>
        <v>338</v>
      </c>
      <c r="E64" s="237" t="s">
        <v>200</v>
      </c>
      <c r="F64" s="242" t="s">
        <v>201</v>
      </c>
      <c r="G64" s="152">
        <v>133</v>
      </c>
      <c r="H64" s="152">
        <v>155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</v>
      </c>
      <c r="H65" s="152">
        <v>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16</v>
      </c>
    </row>
    <row r="67" spans="1:8" ht="15">
      <c r="A67" s="235" t="s">
        <v>207</v>
      </c>
      <c r="B67" s="241" t="s">
        <v>208</v>
      </c>
      <c r="C67" s="151">
        <v>718</v>
      </c>
      <c r="D67" s="151">
        <f>290+311</f>
        <v>601</v>
      </c>
      <c r="E67" s="237" t="s">
        <v>209</v>
      </c>
      <c r="F67" s="242" t="s">
        <v>210</v>
      </c>
      <c r="G67" s="152">
        <v>6</v>
      </c>
      <c r="H67" s="152">
        <v>5</v>
      </c>
    </row>
    <row r="68" spans="1:8" ht="15">
      <c r="A68" s="235" t="s">
        <v>211</v>
      </c>
      <c r="B68" s="241" t="s">
        <v>212</v>
      </c>
      <c r="C68" s="151">
        <v>31</v>
      </c>
      <c r="D68" s="151">
        <v>52</v>
      </c>
      <c r="E68" s="237" t="s">
        <v>213</v>
      </c>
      <c r="F68" s="242" t="s">
        <v>214</v>
      </c>
      <c r="G68" s="152">
        <v>19</v>
      </c>
      <c r="H68" s="152">
        <v>10</v>
      </c>
    </row>
    <row r="69" spans="1:8" ht="15">
      <c r="A69" s="235" t="s">
        <v>215</v>
      </c>
      <c r="B69" s="241" t="s">
        <v>216</v>
      </c>
      <c r="C69" s="151">
        <v>23</v>
      </c>
      <c r="D69" s="151">
        <v>17</v>
      </c>
      <c r="E69" s="251" t="s">
        <v>78</v>
      </c>
      <c r="F69" s="242" t="s">
        <v>217</v>
      </c>
      <c r="G69" s="152">
        <v>2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314</v>
      </c>
      <c r="H71" s="161">
        <f>H59+H60+H61+H69+H70</f>
        <v>306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22</v>
      </c>
      <c r="D72" s="151">
        <v>22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1970</v>
      </c>
      <c r="D74" s="151">
        <v>1970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2764</v>
      </c>
      <c r="D75" s="155">
        <f>SUM(D67:D74)</f>
        <v>2662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314</v>
      </c>
      <c r="H79" s="162">
        <f>H71+H74+H75+H76</f>
        <v>306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19</v>
      </c>
      <c r="D87" s="151">
        <v>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43</v>
      </c>
      <c r="D91" s="155">
        <f>SUM(D87:D90)</f>
        <v>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3146</v>
      </c>
      <c r="D93" s="155">
        <f>D64+D75+D84+D91+D92</f>
        <v>3031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5349</v>
      </c>
      <c r="D94" s="164">
        <f>D93+D55</f>
        <v>5287</v>
      </c>
      <c r="E94" s="449" t="s">
        <v>270</v>
      </c>
      <c r="F94" s="289" t="s">
        <v>271</v>
      </c>
      <c r="G94" s="165">
        <f>G36+G39+G55+G79</f>
        <v>5349</v>
      </c>
      <c r="H94" s="165">
        <f>H36+H39+H55+H79</f>
        <v>5287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859</v>
      </c>
      <c r="D100" s="585"/>
      <c r="E100" s="585"/>
    </row>
    <row r="102" spans="1:5" ht="14.25">
      <c r="A102" s="45"/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20" sqref="B2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АСТЕРА КОЗМЕТИКС АД</v>
      </c>
      <c r="C2" s="589"/>
      <c r="D2" s="589"/>
      <c r="E2" s="589"/>
      <c r="F2" s="575" t="s">
        <v>2</v>
      </c>
      <c r="G2" s="575"/>
      <c r="H2" s="526">
        <f>'справка №1-БАЛАНС'!H3</f>
        <v>175005293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31.03.2011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159</v>
      </c>
      <c r="D9" s="46">
        <v>217</v>
      </c>
      <c r="E9" s="298" t="s">
        <v>285</v>
      </c>
      <c r="F9" s="549" t="s">
        <v>286</v>
      </c>
      <c r="G9" s="550">
        <v>353</v>
      </c>
      <c r="H9" s="550">
        <v>478</v>
      </c>
    </row>
    <row r="10" spans="1:8" ht="12">
      <c r="A10" s="298" t="s">
        <v>287</v>
      </c>
      <c r="B10" s="299" t="s">
        <v>288</v>
      </c>
      <c r="C10" s="46">
        <v>25</v>
      </c>
      <c r="D10" s="46">
        <v>28</v>
      </c>
      <c r="E10" s="298" t="s">
        <v>289</v>
      </c>
      <c r="F10" s="549" t="s">
        <v>290</v>
      </c>
      <c r="G10" s="550">
        <v>24</v>
      </c>
      <c r="H10" s="550">
        <v>16</v>
      </c>
    </row>
    <row r="11" spans="1:8" ht="12">
      <c r="A11" s="298" t="s">
        <v>291</v>
      </c>
      <c r="B11" s="299" t="s">
        <v>292</v>
      </c>
      <c r="C11" s="46">
        <v>54</v>
      </c>
      <c r="D11" s="46">
        <v>56</v>
      </c>
      <c r="E11" s="300" t="s">
        <v>293</v>
      </c>
      <c r="F11" s="549" t="s">
        <v>294</v>
      </c>
      <c r="G11" s="550"/>
      <c r="H11" s="550">
        <v>4</v>
      </c>
    </row>
    <row r="12" spans="1:8" ht="12">
      <c r="A12" s="298" t="s">
        <v>295</v>
      </c>
      <c r="B12" s="299" t="s">
        <v>296</v>
      </c>
      <c r="C12" s="46">
        <v>52</v>
      </c>
      <c r="D12" s="46">
        <v>45</v>
      </c>
      <c r="E12" s="300" t="s">
        <v>78</v>
      </c>
      <c r="F12" s="549" t="s">
        <v>297</v>
      </c>
      <c r="G12" s="550"/>
      <c r="H12" s="550">
        <v>7</v>
      </c>
    </row>
    <row r="13" spans="1:18" ht="12">
      <c r="A13" s="298" t="s">
        <v>298</v>
      </c>
      <c r="B13" s="299" t="s">
        <v>299</v>
      </c>
      <c r="C13" s="46">
        <v>16</v>
      </c>
      <c r="D13" s="46">
        <v>14</v>
      </c>
      <c r="E13" s="301" t="s">
        <v>51</v>
      </c>
      <c r="F13" s="551" t="s">
        <v>300</v>
      </c>
      <c r="G13" s="548">
        <f>SUM(G9:G12)</f>
        <v>377</v>
      </c>
      <c r="H13" s="548">
        <f>SUM(H9:H12)</f>
        <v>505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23</v>
      </c>
      <c r="D14" s="46">
        <v>23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-31</v>
      </c>
      <c r="D15" s="47">
        <v>-35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303</v>
      </c>
      <c r="D19" s="49">
        <f>SUM(D9:D15)+D16</f>
        <v>350</v>
      </c>
      <c r="E19" s="304" t="s">
        <v>317</v>
      </c>
      <c r="F19" s="552" t="s">
        <v>318</v>
      </c>
      <c r="G19" s="550">
        <v>7</v>
      </c>
      <c r="H19" s="550">
        <v>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23</v>
      </c>
      <c r="D22" s="46">
        <v>15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7</v>
      </c>
      <c r="H24" s="548">
        <f>SUM(H19:H23)</f>
        <v>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27</v>
      </c>
      <c r="D26" s="49">
        <f>SUM(D22:D25)</f>
        <v>20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330</v>
      </c>
      <c r="D28" s="50">
        <f>D26+D19</f>
        <v>370</v>
      </c>
      <c r="E28" s="127" t="s">
        <v>339</v>
      </c>
      <c r="F28" s="554" t="s">
        <v>340</v>
      </c>
      <c r="G28" s="548">
        <f>G13+G15+G24</f>
        <v>384</v>
      </c>
      <c r="H28" s="548">
        <f>H13+H15+H24</f>
        <v>513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54</v>
      </c>
      <c r="D30" s="50">
        <f>IF((H28-D28)&gt;0,H28-D28,0)</f>
        <v>143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855</v>
      </c>
      <c r="B31" s="306" t="s">
        <v>345</v>
      </c>
      <c r="C31" s="46"/>
      <c r="D31" s="46"/>
      <c r="E31" s="296" t="s">
        <v>858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330</v>
      </c>
      <c r="D33" s="49">
        <f>D28-D31+D32</f>
        <v>370</v>
      </c>
      <c r="E33" s="127" t="s">
        <v>353</v>
      </c>
      <c r="F33" s="554" t="s">
        <v>354</v>
      </c>
      <c r="G33" s="53">
        <f>G32-G31+G28</f>
        <v>384</v>
      </c>
      <c r="H33" s="53">
        <f>H32-H31+H28</f>
        <v>513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54</v>
      </c>
      <c r="D34" s="50">
        <f>IF((H33-D33)&gt;0,H33-D33,0)</f>
        <v>143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54</v>
      </c>
      <c r="D39" s="460">
        <f>+IF((H33-D33-D35)&gt;0,H33-D33-D35,0)</f>
        <v>143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54</v>
      </c>
      <c r="D41" s="52">
        <f>IF(H39=0,IF(D39-D40&gt;0,D39-D40+H40,0),IF(H39-H40&lt;0,H40-H39+D39,0))</f>
        <v>143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384</v>
      </c>
      <c r="D42" s="53">
        <f>D33+D35+D39</f>
        <v>513</v>
      </c>
      <c r="E42" s="128" t="s">
        <v>380</v>
      </c>
      <c r="F42" s="129" t="s">
        <v>381</v>
      </c>
      <c r="G42" s="53">
        <f>G39+G33</f>
        <v>384</v>
      </c>
      <c r="H42" s="53">
        <f>H39+H33</f>
        <v>513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865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871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783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АСТЕРА КОЗМЕТИКС АД</v>
      </c>
      <c r="C4" s="541" t="s">
        <v>2</v>
      </c>
      <c r="D4" s="541">
        <f>'справка №1-БАЛАНС'!H3</f>
        <v>175005293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31.03.2011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362</v>
      </c>
      <c r="D10" s="54">
        <v>878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-190</v>
      </c>
      <c r="D11" s="54">
        <v>-238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-64</v>
      </c>
      <c r="D13" s="54">
        <v>-61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-39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65</v>
      </c>
      <c r="D20" s="55">
        <f>SUM(D10:D19)</f>
        <v>527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-23</v>
      </c>
      <c r="D22" s="54">
        <v>-63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-23</v>
      </c>
      <c r="D32" s="55">
        <f>SUM(D22:D31)</f>
        <v>-63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-30</v>
      </c>
      <c r="D39" s="54">
        <v>-20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-478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-30</v>
      </c>
      <c r="D42" s="55">
        <f>SUM(D34:D41)</f>
        <v>-499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</v>
      </c>
      <c r="D43" s="55">
        <f>D42+D32+D20</f>
        <v>-35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31</v>
      </c>
      <c r="D44" s="132">
        <v>89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43</v>
      </c>
      <c r="D45" s="55">
        <f>D44+D43</f>
        <v>54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43</v>
      </c>
      <c r="D46" s="56">
        <f>D45</f>
        <v>54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4" sqref="A1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АСТЕРА КОЗМЕТИКС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175005293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31.03.2011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1706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965</v>
      </c>
      <c r="G11" s="58">
        <f>'справка №1-БАЛАНС'!H23</f>
        <v>0</v>
      </c>
      <c r="H11" s="60"/>
      <c r="I11" s="58">
        <f>'справка №1-БАЛАНС'!H28+'справка №1-БАЛАНС'!H31</f>
        <v>455</v>
      </c>
      <c r="J11" s="58">
        <f>'справка №1-БАЛАНС'!H29+'справка №1-БАЛАНС'!H32</f>
        <v>0</v>
      </c>
      <c r="K11" s="60"/>
      <c r="L11" s="344">
        <f>SUM(C11:K11)</f>
        <v>3126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1706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965</v>
      </c>
      <c r="G15" s="61">
        <f t="shared" si="2"/>
        <v>0</v>
      </c>
      <c r="H15" s="61">
        <f t="shared" si="2"/>
        <v>0</v>
      </c>
      <c r="I15" s="61">
        <f t="shared" si="2"/>
        <v>455</v>
      </c>
      <c r="J15" s="61">
        <f t="shared" si="2"/>
        <v>0</v>
      </c>
      <c r="K15" s="61">
        <f t="shared" si="2"/>
        <v>0</v>
      </c>
      <c r="L15" s="344">
        <f t="shared" si="1"/>
        <v>3126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54</v>
      </c>
      <c r="J16" s="345">
        <f>+'справка №1-БАЛАНС'!G32</f>
        <v>0</v>
      </c>
      <c r="K16" s="60"/>
      <c r="L16" s="344">
        <f t="shared" si="1"/>
        <v>54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1706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965</v>
      </c>
      <c r="G29" s="59">
        <f t="shared" si="6"/>
        <v>0</v>
      </c>
      <c r="H29" s="59">
        <f t="shared" si="6"/>
        <v>0</v>
      </c>
      <c r="I29" s="59">
        <f t="shared" si="6"/>
        <v>509</v>
      </c>
      <c r="J29" s="59">
        <f t="shared" si="6"/>
        <v>0</v>
      </c>
      <c r="K29" s="59">
        <f t="shared" si="6"/>
        <v>0</v>
      </c>
      <c r="L29" s="344">
        <f t="shared" si="1"/>
        <v>3180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1706</v>
      </c>
      <c r="D32" s="59">
        <f t="shared" si="7"/>
        <v>0</v>
      </c>
      <c r="E32" s="59">
        <f t="shared" si="7"/>
        <v>0</v>
      </c>
      <c r="F32" s="59">
        <f t="shared" si="7"/>
        <v>965</v>
      </c>
      <c r="G32" s="59">
        <f t="shared" si="7"/>
        <v>0</v>
      </c>
      <c r="H32" s="59">
        <f t="shared" si="7"/>
        <v>0</v>
      </c>
      <c r="I32" s="59">
        <f t="shared" si="7"/>
        <v>509</v>
      </c>
      <c r="J32" s="59">
        <f t="shared" si="7"/>
        <v>0</v>
      </c>
      <c r="K32" s="59">
        <f t="shared" si="7"/>
        <v>0</v>
      </c>
      <c r="L32" s="344">
        <f t="shared" si="1"/>
        <v>3180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79" t="s">
        <v>522</v>
      </c>
      <c r="E38" s="579"/>
      <c r="F38" s="579"/>
      <c r="G38" s="579"/>
      <c r="H38" s="579"/>
      <c r="I38" s="579"/>
      <c r="J38" s="15" t="s">
        <v>861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19" sqref="B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АСТЕРА КОЗМЕТИКС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175005293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31.03.2011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3596</v>
      </c>
      <c r="E11" s="189"/>
      <c r="F11" s="189"/>
      <c r="G11" s="74">
        <f t="shared" si="2"/>
        <v>3596</v>
      </c>
      <c r="H11" s="65"/>
      <c r="I11" s="65"/>
      <c r="J11" s="74">
        <f t="shared" si="3"/>
        <v>3596</v>
      </c>
      <c r="K11" s="65">
        <v>1608</v>
      </c>
      <c r="L11" s="65">
        <v>42</v>
      </c>
      <c r="M11" s="65"/>
      <c r="N11" s="74">
        <f t="shared" si="4"/>
        <v>1650</v>
      </c>
      <c r="O11" s="65"/>
      <c r="P11" s="65"/>
      <c r="Q11" s="74">
        <f t="shared" si="0"/>
        <v>1650</v>
      </c>
      <c r="R11" s="74">
        <f t="shared" si="1"/>
        <v>1946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</v>
      </c>
      <c r="E13" s="189"/>
      <c r="F13" s="189"/>
      <c r="G13" s="74">
        <f t="shared" si="2"/>
        <v>11</v>
      </c>
      <c r="H13" s="65"/>
      <c r="I13" s="65"/>
      <c r="J13" s="74">
        <f t="shared" si="3"/>
        <v>11</v>
      </c>
      <c r="K13" s="65">
        <v>11</v>
      </c>
      <c r="L13" s="65"/>
      <c r="M13" s="65"/>
      <c r="N13" s="74">
        <f t="shared" si="4"/>
        <v>11</v>
      </c>
      <c r="O13" s="65"/>
      <c r="P13" s="65"/>
      <c r="Q13" s="74">
        <f t="shared" si="0"/>
        <v>11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</v>
      </c>
      <c r="E14" s="189"/>
      <c r="F14" s="189"/>
      <c r="G14" s="74">
        <f t="shared" si="2"/>
        <v>14</v>
      </c>
      <c r="H14" s="65"/>
      <c r="I14" s="65"/>
      <c r="J14" s="74">
        <f t="shared" si="3"/>
        <v>14</v>
      </c>
      <c r="K14" s="65">
        <v>13</v>
      </c>
      <c r="L14" s="65"/>
      <c r="M14" s="65"/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862</v>
      </c>
      <c r="B15" s="374" t="s">
        <v>863</v>
      </c>
      <c r="C15" s="456" t="s">
        <v>864</v>
      </c>
      <c r="D15" s="457">
        <v>7</v>
      </c>
      <c r="E15" s="457">
        <v>1</v>
      </c>
      <c r="F15" s="457"/>
      <c r="G15" s="74">
        <f t="shared" si="2"/>
        <v>8</v>
      </c>
      <c r="H15" s="458"/>
      <c r="I15" s="458"/>
      <c r="J15" s="74">
        <f t="shared" si="3"/>
        <v>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3628</v>
      </c>
      <c r="E17" s="194">
        <f>SUM(E9:E16)</f>
        <v>1</v>
      </c>
      <c r="F17" s="194">
        <f>SUM(F9:F16)</f>
        <v>0</v>
      </c>
      <c r="G17" s="74">
        <f t="shared" si="2"/>
        <v>3629</v>
      </c>
      <c r="H17" s="75">
        <f>SUM(H9:H16)</f>
        <v>0</v>
      </c>
      <c r="I17" s="75">
        <f>SUM(I9:I16)</f>
        <v>0</v>
      </c>
      <c r="J17" s="74">
        <f t="shared" si="3"/>
        <v>3629</v>
      </c>
      <c r="K17" s="75">
        <f>SUM(K9:K16)</f>
        <v>1632</v>
      </c>
      <c r="L17" s="75">
        <f>SUM(L9:L16)</f>
        <v>42</v>
      </c>
      <c r="M17" s="75">
        <f>SUM(M9:M16)</f>
        <v>0</v>
      </c>
      <c r="N17" s="74">
        <f t="shared" si="4"/>
        <v>1674</v>
      </c>
      <c r="O17" s="75">
        <f>SUM(O9:O16)</f>
        <v>0</v>
      </c>
      <c r="P17" s="75">
        <f>SUM(P9:P16)</f>
        <v>0</v>
      </c>
      <c r="Q17" s="74">
        <f t="shared" si="5"/>
        <v>1674</v>
      </c>
      <c r="R17" s="74">
        <f t="shared" si="6"/>
        <v>1955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300</v>
      </c>
      <c r="E24" s="189"/>
      <c r="F24" s="189"/>
      <c r="G24" s="74">
        <f t="shared" si="2"/>
        <v>300</v>
      </c>
      <c r="H24" s="65"/>
      <c r="I24" s="65"/>
      <c r="J24" s="74">
        <f t="shared" si="3"/>
        <v>300</v>
      </c>
      <c r="K24" s="65">
        <v>41</v>
      </c>
      <c r="L24" s="65">
        <v>12</v>
      </c>
      <c r="M24" s="65"/>
      <c r="N24" s="74">
        <f t="shared" si="4"/>
        <v>53</v>
      </c>
      <c r="O24" s="65"/>
      <c r="P24" s="65"/>
      <c r="Q24" s="74">
        <f t="shared" si="5"/>
        <v>53</v>
      </c>
      <c r="R24" s="74">
        <f t="shared" si="6"/>
        <v>247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583</v>
      </c>
      <c r="D25" s="190">
        <f>SUM(D21:D24)</f>
        <v>312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312</v>
      </c>
      <c r="H25" s="66">
        <f t="shared" si="7"/>
        <v>0</v>
      </c>
      <c r="I25" s="66">
        <f t="shared" si="7"/>
        <v>0</v>
      </c>
      <c r="J25" s="67">
        <f t="shared" si="3"/>
        <v>312</v>
      </c>
      <c r="K25" s="66">
        <f t="shared" si="7"/>
        <v>52</v>
      </c>
      <c r="L25" s="66">
        <f t="shared" si="7"/>
        <v>12</v>
      </c>
      <c r="M25" s="66">
        <f t="shared" si="7"/>
        <v>0</v>
      </c>
      <c r="N25" s="67">
        <f t="shared" si="4"/>
        <v>64</v>
      </c>
      <c r="O25" s="66">
        <f t="shared" si="7"/>
        <v>0</v>
      </c>
      <c r="P25" s="66">
        <f t="shared" si="7"/>
        <v>0</v>
      </c>
      <c r="Q25" s="67">
        <f t="shared" si="5"/>
        <v>64</v>
      </c>
      <c r="R25" s="67">
        <f t="shared" si="6"/>
        <v>248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856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857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3940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3941</v>
      </c>
      <c r="H40" s="438">
        <f t="shared" si="13"/>
        <v>0</v>
      </c>
      <c r="I40" s="438">
        <f t="shared" si="13"/>
        <v>0</v>
      </c>
      <c r="J40" s="438">
        <f t="shared" si="13"/>
        <v>3941</v>
      </c>
      <c r="K40" s="438">
        <f t="shared" si="13"/>
        <v>1684</v>
      </c>
      <c r="L40" s="438">
        <f t="shared" si="13"/>
        <v>54</v>
      </c>
      <c r="M40" s="438">
        <f t="shared" si="13"/>
        <v>0</v>
      </c>
      <c r="N40" s="438">
        <f t="shared" si="13"/>
        <v>1738</v>
      </c>
      <c r="O40" s="438">
        <f t="shared" si="13"/>
        <v>0</v>
      </c>
      <c r="P40" s="438">
        <f t="shared" si="13"/>
        <v>0</v>
      </c>
      <c r="Q40" s="438">
        <f t="shared" si="13"/>
        <v>1738</v>
      </c>
      <c r="R40" s="438">
        <f t="shared" si="13"/>
        <v>2203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783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3" sqref="A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АСТЕРА КОЗМЕТИКС АД</v>
      </c>
      <c r="C3" s="619"/>
      <c r="D3" s="526" t="s">
        <v>2</v>
      </c>
      <c r="E3" s="107">
        <f>'справка №1-БАЛАНС'!H3</f>
        <v>175005293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31.03.2011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718</v>
      </c>
      <c r="D24" s="119">
        <f>SUM(D25:D27)</f>
        <v>718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318</v>
      </c>
      <c r="D25" s="108">
        <v>318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400</v>
      </c>
      <c r="D26" s="108">
        <v>400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31</v>
      </c>
      <c r="D28" s="108">
        <v>31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23</v>
      </c>
      <c r="D29" s="108">
        <v>23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22</v>
      </c>
      <c r="D33" s="105">
        <f>SUM(D34:D37)</f>
        <v>22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22</v>
      </c>
      <c r="D34" s="108">
        <v>22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1970</v>
      </c>
      <c r="D38" s="105">
        <f>SUM(D39:D42)</f>
        <v>1970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1970</v>
      </c>
      <c r="D42" s="108">
        <v>1970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2764</v>
      </c>
      <c r="D43" s="104">
        <f>D24+D28+D29+D31+D30+D32+D33+D38</f>
        <v>2764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2764</v>
      </c>
      <c r="D44" s="103">
        <f>D43+D21+D19+D9</f>
        <v>2764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1867</v>
      </c>
      <c r="D56" s="103">
        <f>D57+D59</f>
        <v>110</v>
      </c>
      <c r="E56" s="119">
        <f t="shared" si="1"/>
        <v>1757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1867</v>
      </c>
      <c r="D57" s="108">
        <v>110</v>
      </c>
      <c r="E57" s="119">
        <f t="shared" si="1"/>
        <v>1757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1867</v>
      </c>
      <c r="D66" s="103">
        <f>D52+D56+D61+D62+D63+D64</f>
        <v>110</v>
      </c>
      <c r="E66" s="119">
        <f t="shared" si="1"/>
        <v>1757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98</v>
      </c>
      <c r="D68" s="108"/>
      <c r="E68" s="119">
        <f t="shared" si="1"/>
        <v>98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25</v>
      </c>
      <c r="D71" s="105">
        <f>SUM(D72:D74)</f>
        <v>25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25</v>
      </c>
      <c r="D72" s="108">
        <v>25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177</v>
      </c>
      <c r="D85" s="104">
        <f>SUM(D86:D90)+D94</f>
        <v>177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133</v>
      </c>
      <c r="D87" s="108">
        <v>133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</v>
      </c>
      <c r="D88" s="108">
        <v>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17</v>
      </c>
      <c r="D92" s="108">
        <v>17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204</v>
      </c>
      <c r="D96" s="104">
        <f>D85+D80+D75+D71+D95</f>
        <v>204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2169</v>
      </c>
      <c r="D97" s="104">
        <f>D96+D68+D66</f>
        <v>314</v>
      </c>
      <c r="E97" s="104">
        <f>E96+E68+E66</f>
        <v>1855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875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783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G17" sqref="G1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АСТЕРА КОЗМЕТИКС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175005293</v>
      </c>
    </row>
    <row r="5" spans="1:9" ht="15">
      <c r="A5" s="501" t="s">
        <v>5</v>
      </c>
      <c r="B5" s="621" t="str">
        <f>'справка №1-БАЛАНС'!E5</f>
        <v>31.03.2011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786</v>
      </c>
    </row>
    <row r="7" spans="1:9" s="520" customFormat="1" ht="12">
      <c r="A7" s="140" t="s">
        <v>464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803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782</v>
      </c>
      <c r="B30" s="623"/>
      <c r="C30" s="623"/>
      <c r="D30" s="459" t="s">
        <v>821</v>
      </c>
      <c r="E30" s="622"/>
      <c r="F30" s="622"/>
      <c r="G30" s="622"/>
      <c r="H30" s="420" t="s">
        <v>783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C14" sqref="C1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АСТЕРА КОЗМЕТИКС АД</v>
      </c>
      <c r="C5" s="627"/>
      <c r="D5" s="627"/>
      <c r="E5" s="570" t="s">
        <v>2</v>
      </c>
      <c r="F5" s="451">
        <f>'справка №1-БАЛАНС'!H3</f>
        <v>175005293</v>
      </c>
    </row>
    <row r="6" spans="1:13" ht="15" customHeight="1">
      <c r="A6" s="27" t="s">
        <v>824</v>
      </c>
      <c r="B6" s="628" t="str">
        <f>'справка №1-БАЛАНС'!E5</f>
        <v>31.03.2011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832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833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834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842</v>
      </c>
      <c r="B79" s="39" t="s">
        <v>843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831</v>
      </c>
      <c r="B81" s="40"/>
      <c r="C81" s="429"/>
      <c r="D81" s="429"/>
      <c r="E81" s="429"/>
      <c r="F81" s="442"/>
    </row>
    <row r="82" spans="1:6" ht="12.75">
      <c r="A82" s="36" t="s">
        <v>832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845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835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846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837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847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839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851</v>
      </c>
      <c r="B151" s="453"/>
      <c r="C151" s="629" t="s">
        <v>852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2011-03-30T11:47:24Z</cp:lastPrinted>
  <dcterms:created xsi:type="dcterms:W3CDTF">2000-06-29T12:02:40Z</dcterms:created>
  <dcterms:modified xsi:type="dcterms:W3CDTF">2011-04-29T14:16:42Z</dcterms:modified>
  <cp:category/>
  <cp:version/>
  <cp:contentType/>
  <cp:contentStatus/>
</cp:coreProperties>
</file>