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97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<sst xmlns="http://schemas.openxmlformats.org/spreadsheetml/2006/main" count="4321" uniqueCount="1002">
  <si>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</si>
  <si>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</si>
  <si>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</si>
  <si>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</si>
  <si>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</si>
  <si>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</si>
  <si>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</si>
  <si>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</si>
  <si>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</si>
  <si>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</si>
  <si>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</si>
  <si>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</si>
  <si>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</si>
  <si>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</si>
  <si>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</si>
  <si>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</si>
  <si>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</si>
  <si>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</si>
  <si>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</si>
  <si>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</si>
  <si>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</si>
  <si>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</si>
  <si>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</si>
  <si>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</si>
  <si>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</si>
  <si>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</si>
  <si>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</si>
  <si>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</si>
  <si>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</si>
  <si>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</si>
  <si>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</si>
  <si>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</si>
  <si>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</si>
  <si>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</si>
  <si>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</si>
  <si>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</si>
  <si>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</si>
  <si>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</si>
  <si>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</si>
  <si>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</si>
  <si>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</si>
  <si>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</si>
  <si>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</si>
  <si>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</si>
  <si>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</si>
  <si>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</si>
  <si>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</si>
  <si>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</si>
  <si>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</si>
  <si>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</si>
  <si>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</si>
  <si>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</si>
  <si>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</si>
  <si>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</si>
  <si>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</si>
  <si>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</si>
  <si>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</si>
  <si>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</si>
  <si>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</si>
  <si>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</si>
  <si>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</si>
  <si>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</si>
  <si>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</si>
  <si>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</si>
  <si>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</si>
  <si>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</si>
  <si>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</si>
  <si>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</si>
  <si>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</si>
  <si>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</si>
  <si>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</si>
  <si>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</si>
  <si>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</si>
  <si>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</si>
  <si>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</si>
  <si>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</si>
  <si>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</si>
  <si>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</si>
  <si>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</si>
  <si>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</si>
  <si>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</si>
  <si>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</si>
  <si>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</si>
  <si>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</si>
  <si>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</si>
  <si>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</si>
  <si>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</si>
  <si>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</si>
  <si>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</si>
  <si>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</si>
  <si>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</si>
  <si>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</si>
  <si>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</si>
  <si>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</si>
  <si>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</si>
  <si>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</si>
  <si>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</si>
  <si>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</si>
  <si>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</si>
  <si>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</si>
  <si>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</si>
  <si>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</si>
  <si>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</si>
  <si>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</si>
  <si>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</si>
  <si>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</si>
  <si>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</si>
  <si>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</si>
  <si>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</si>
  <si>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</si>
  <si>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</si>
  <si>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</si>
  <si>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</si>
  <si>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</si>
  <si>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</si>
  <si>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</si>
  <si>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</si>
  <si>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</si>
  <si>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</si>
  <si>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</si>
  <si>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</si>
  <si>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</si>
  <si>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</si>
  <si>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</si>
  <si>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</si>
  <si>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</si>
  <si>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</si>
  <si>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</si>
  <si>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</si>
  <si>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</si>
  <si>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</si>
  <si>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</si>
  <si>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</si>
  <si>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</si>
  <si>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</si>
  <si>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</si>
  <si>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</si>
  <si>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</si>
  <si>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</si>
  <si>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</si>
  <si>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</si>
  <si>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</si>
  <si>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</si>
  <si>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</si>
  <si>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</si>
  <si>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</si>
  <si>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</si>
  <si>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</si>
  <si>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</si>
  <si>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</si>
  <si>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</si>
  <si>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</si>
  <si>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</si>
  <si>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</si>
  <si>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</si>
  <si>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</si>
  <si>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</si>
  <si>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</si>
  <si>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</si>
  <si>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</si>
  <si>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</si>
  <si>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</si>
  <si>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</si>
  <si>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</si>
  <si>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</si>
  <si>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</si>
  <si>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</si>
  <si>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</si>
  <si>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</si>
  <si>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</si>
  <si>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</si>
  <si>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</si>
  <si>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</si>
  <si>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</si>
  <si>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</si>
  <si>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</si>
  <si>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</si>
  <si>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</si>
  <si>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</si>
  <si>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</si>
  <si>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</si>
  <si>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</si>
  <si>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</si>
  <si>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</si>
  <si>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</si>
  <si>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</si>
  <si>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</si>
  <si>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</si>
  <si>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</si>
  <si>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</si>
  <si>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</si>
  <si>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</si>
  <si>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</si>
  <si>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</si>
  <si>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</si>
  <si>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</si>
  <si>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</si>
  <si>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</si>
  <si>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</si>
  <si>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</si>
  <si>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</si>
  <si>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</si>
  <si>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</si>
  <si>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</si>
  <si>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</si>
  <si>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</si>
  <si>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</si>
  <si>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</si>
  <si>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</si>
  <si>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</si>
  <si>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</si>
  <si>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</si>
  <si>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</si>
  <si>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</si>
  <si>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</si>
  <si>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</si>
  <si>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</si>
  <si>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</si>
  <si>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</si>
  <si>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</si>
  <si>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</si>
  <si>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</si>
  <si>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</si>
  <si>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</si>
  <si>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</si>
  <si>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</si>
  <si>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</si>
  <si>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</si>
  <si>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</si>
  <si>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</si>
  <si>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</si>
  <si>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</si>
  <si>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</si>
  <si>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</si>
  <si>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</si>
  <si>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</si>
  <si>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</si>
  <si>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</si>
  <si>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</si>
  <si>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</si>
  <si>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</si>
  <si>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</si>
  <si>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</si>
  <si>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</si>
  <si>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</si>
  <si>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</si>
  <si>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</si>
  <si>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</si>
  <si>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</si>
  <si>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</si>
  <si>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</si>
  <si>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</si>
  <si>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</si>
  <si>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</si>
  <si>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</si>
  <si>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</si>
  <si>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</si>
  <si>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</si>
  <si>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</si>
  <si>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</si>
  <si>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</si>
  <si>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</si>
  <si>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</si>
  <si>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</si>
  <si>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</si>
  <si>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</si>
  <si>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</si>
  <si>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</si>
  <si>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</si>
  <si>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</si>
  <si>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</si>
  <si>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</si>
  <si>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</si>
  <si>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</si>
  <si>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</si>
  <si>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</si>
  <si>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</si>
  <si>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</si>
  <si>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</si>
  <si>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</si>
  <si>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</si>
  <si>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</si>
  <si>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</si>
  <si>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</si>
  <si>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</si>
  <si>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</si>
  <si>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</si>
  <si>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</si>
  <si>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</si>
  <si>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</si>
  <si>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</si>
  <si>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</si>
  <si>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</si>
  <si>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</si>
  <si>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</si>
  <si>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</si>
  <si>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</si>
  <si>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</si>
  <si>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</si>
  <si>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</si>
  <si>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</si>
  <si>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</si>
  <si>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</si>
  <si>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</si>
  <si>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</si>
  <si>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</si>
  <si>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</si>
  <si>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</si>
  <si>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</si>
  <si>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</si>
  <si>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</si>
  <si>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</si>
  <si>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</si>
  <si>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</si>
  <si>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</si>
  <si>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</si>
  <si>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</si>
  <si>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</si>
  <si>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</si>
  <si>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</si>
  <si>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</si>
  <si>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</si>
  <si>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</si>
  <si>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</si>
  <si>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</si>
  <si>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</si>
  <si>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</si>
  <si>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</si>
  <si>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</si>
  <si>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</si>
  <si>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</si>
  <si>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</si>
  <si>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</si>
  <si>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</si>
  <si>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</si>
  <si>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</si>
  <si>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</si>
  <si>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</si>
  <si>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</si>
  <si>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</si>
  <si>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</si>
  <si>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</si>
  <si>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</si>
  <si>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</si>
  <si>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</si>
  <si>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</si>
  <si>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</si>
  <si>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</si>
  <si>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</si>
  <si>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</si>
  <si>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</si>
  <si>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</si>
  <si>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</si>
  <si>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</si>
  <si>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</si>
  <si>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</si>
  <si>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</si>
  <si>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</si>
  <si>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</si>
  <si>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</si>
  <si>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</si>
  <si>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</si>
  <si>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</si>
  <si>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</si>
  <si>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</si>
  <si>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</si>
  <si>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</si>
  <si>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</si>
  <si>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</si>
  <si>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</si>
  <si>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</si>
  <si>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</si>
  <si>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</si>
  <si>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</si>
  <si>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</si>
  <si>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</si>
  <si>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</si>
  <si>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</si>
  <si>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</si>
  <si>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</si>
  <si>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</si>
  <si>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</si>
  <si>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</si>
  <si>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</si>
  <si>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</si>
  <si>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</si>
  <si>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</si>
  <si>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</si>
  <si>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</si>
  <si>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</si>
  <si>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</si>
  <si>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</si>
  <si>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</si>
  <si>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</si>
  <si>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</si>
  <si>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</si>
  <si>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</si>
  <si>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</si>
  <si>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</si>
  <si>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</si>
  <si>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</si>
  <si>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</si>
  <si>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</si>
  <si>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</si>
  <si>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</si>
  <si>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</si>
  <si>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</si>
  <si>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</si>
  <si>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</si>
  <si>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</si>
  <si>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</si>
  <si>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</si>
  <si>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</si>
  <si>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</si>
  <si>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</si>
  <si>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</si>
  <si>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</si>
  <si>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</si>
  <si>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</si>
  <si>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</si>
  <si>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</si>
  <si>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</si>
  <si>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</si>
  <si>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</si>
  <si>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</si>
  <si>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</si>
  <si>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</si>
  <si>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</si>
  <si>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</si>
  <si>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</si>
  <si>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</si>
  <si>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</si>
  <si>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</si>
  <si>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</si>
  <si>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</si>
  <si>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</si>
  <si>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</si>
  <si>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</si>
  <si>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</si>
  <si>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</si>
  <si>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</si>
  <si>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</si>
  <si>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</si>
  <si>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</si>
  <si>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</si>
  <si>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</si>
  <si>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</si>
  <si>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</si>
  <si>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</si>
  <si>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</si>
  <si>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</si>
  <si>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</si>
  <si>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</si>
  <si>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</si>
  <si>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</si>
  <si>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</si>
  <si>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</si>
  <si>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</si>
  <si>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</si>
  <si>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</si>
  <si>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</si>
  <si>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</si>
  <si>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</si>
  <si>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</si>
  <si>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</si>
  <si>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</si>
  <si>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</si>
  <si>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</si>
  <si>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</si>
  <si>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</si>
  <si>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</si>
  <si>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</si>
  <si>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</si>
  <si>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</si>
  <si>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</si>
  <si>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</si>
  <si>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</si>
  <si>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</si>
  <si>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</si>
  <si>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</si>
  <si>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</si>
  <si>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</si>
  <si>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</si>
  <si>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</si>
  <si>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</si>
  <si>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</si>
  <si>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</si>
  <si>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</si>
  <si>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</si>
  <si>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</si>
  <si>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</si>
  <si>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</si>
  <si>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</si>
  <si>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</si>
  <si>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</si>
  <si>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</si>
  <si>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</si>
  <si>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</si>
  <si>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</si>
  <si>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</si>
  <si>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</si>
  <si>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</si>
  <si>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</si>
  <si>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</si>
  <si>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</si>
  <si>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</si>
  <si>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</si>
  <si>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</si>
  <si>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</si>
  <si>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</si>
  <si>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</si>
  <si>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</si>
  <si>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</si>
  <si>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</si>
  <si>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</si>
  <si>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</si>
  <si>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</si>
  <si>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</si>
  <si>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</si>
  <si>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</si>
  <si>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</si>
  <si>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</si>
  <si>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</si>
  <si>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</si>
  <si>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</si>
  <si>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</si>
  <si>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</si>
  <si>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</si>
  <si>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</si>
  <si>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</si>
  <si>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</si>
  <si>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</si>
  <si>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</si>
  <si>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</si>
  <si>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</si>
  <si>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</si>
  <si>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</si>
  <si>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</si>
  <si>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</si>
  <si>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</si>
  <si>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</si>
  <si>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</si>
  <si>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</si>
  <si>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</si>
  <si>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</si>
  <si>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</si>
  <si>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</si>
  <si>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</si>
  <si>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</si>
  <si>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</si>
  <si>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</si>
  <si>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</si>
  <si>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</si>
  <si>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</si>
  <si>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</si>
  <si>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</si>
  <si>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</si>
  <si>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</si>
  <si>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</si>
  <si>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</si>
  <si>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</si>
  <si>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</si>
  <si>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</si>
  <si>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</si>
  <si>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</si>
  <si>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</si>
  <si>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</si>
  <si>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</si>
  <si>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</si>
  <si>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</si>
  <si>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</si>
  <si>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</si>
  <si>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</si>
  <si>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</si>
  <si>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</si>
  <si>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</si>
  <si>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</si>
  <si>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</si>
  <si>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</si>
  <si>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</si>
  <si>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</si>
  <si>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</si>
  <si>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</si>
  <si>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</si>
  <si>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</si>
  <si>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</si>
  <si>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</si>
  <si>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</si>
  <si>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</si>
  <si>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</si>
  <si>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</si>
  <si>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</si>
  <si>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</si>
  <si>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</si>
  <si>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</si>
  <si>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</si>
  <si>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</si>
  <si>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</si>
  <si>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</si>
  <si>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</si>
  <si>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</si>
  <si>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</si>
  <si>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</si>
  <si>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</si>
  <si>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</si>
  <si>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</si>
  <si>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</si>
  <si>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</si>
  <si>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</si>
  <si>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</si>
  <si>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</si>
  <si>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</si>
  <si>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</si>
  <si>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</si>
  <si>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</si>
  <si>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</si>
  <si>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</si>
  <si>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</si>
  <si>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</si>
  <si>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</si>
  <si>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</si>
  <si>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</si>
  <si>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</si>
  <si>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</si>
  <si>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</si>
  <si>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</si>
  <si>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</si>
  <si>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</si>
  <si>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</si>
  <si>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</si>
  <si>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</si>
  <si>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</si>
  <si>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</si>
  <si>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</si>
  <si>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</si>
  <si>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</si>
  <si>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</si>
  <si>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</si>
  <si>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</si>
  <si>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</si>
  <si>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</si>
  <si>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</si>
  <si>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</si>
  <si>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</si>
  <si>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</si>
  <si>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</si>
  <si>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</si>
  <si>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</si>
  <si>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</si>
  <si>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</si>
  <si>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</si>
  <si>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</si>
  <si>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</si>
  <si>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</si>
  <si>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</si>
  <si>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</si>
  <si>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</si>
  <si>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</si>
  <si>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</si>
  <si>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</si>
  <si>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</si>
  <si>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</si>
  <si>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</si>
  <si>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</si>
  <si>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</si>
  <si>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</si>
  <si>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</si>
  <si>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</si>
  <si>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</si>
  <si>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</si>
  <si>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</si>
  <si>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</si>
  <si>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</si>
  <si>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</si>
  <si>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</si>
  <si>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</si>
  <si>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</si>
  <si>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</si>
  <si>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</si>
  <si>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</si>
  <si>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</si>
  <si>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</si>
  <si>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</si>
  <si>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</si>
  <si>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</si>
  <si>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</si>
  <si>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</si>
  <si>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</si>
  <si>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</si>
  <si>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</si>
  <si>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</si>
  <si>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</si>
  <si>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</si>
  <si>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</si>
  <si>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</si>
  <si>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</si>
  <si>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</si>
  <si>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</si>
  <si>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</si>
  <si>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</si>
  <si>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</si>
  <si>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</si>
  <si>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</si>
  <si>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</si>
  <si>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</si>
  <si>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</si>
  <si>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</si>
  <si>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</si>
  <si>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</si>
  <si>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</si>
  <si>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</si>
  <si>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</si>
  <si>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</si>
  <si>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</si>
  <si>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</si>
  <si>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</si>
  <si>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</si>
  <si>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</si>
  <si>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</si>
  <si>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</si>
  <si>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</si>
  <si>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</si>
  <si>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</si>
  <si>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</si>
  <si>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</si>
  <si>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</si>
  <si>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</si>
  <si>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</si>
  <si>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</si>
  <si>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</si>
  <si>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</si>
  <si>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</si>
  <si>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</si>
  <si>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</si>
  <si>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</si>
  <si>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</si>
  <si>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</si>
  <si>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</si>
  <si>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</si>
  <si>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</si>
  <si>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</si>
  <si>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</si>
  <si>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</si>
  <si>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</si>
  <si>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</si>
  <si>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</si>
  <si>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</si>
  <si>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</si>
  <si>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</si>
  <si>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</si>
  <si>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</si>
  <si>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</si>
  <si>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</si>
  <si>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</si>
  <si>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</si>
  <si>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</si>
  <si>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</si>
  <si>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</si>
  <si>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</si>
  <si>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</si>
  <si>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</si>
  <si>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</si>
  <si>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</si>
  <si>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</si>
  <si>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</si>
  <si>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</si>
  <si>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</si>
  <si>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</si>
  <si>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</si>
  <si>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</si>
  <si>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</si>
  <si>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</si>
  <si>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</si>
  <si>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</si>
  <si>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</si>
  <si>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</si>
  <si>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</si>
  <si>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</si>
  <si>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</si>
  <si>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</si>
  <si>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</si>
  <si>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</si>
  <si>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</si>
  <si>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</si>
  <si>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</si>
  <si>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</si>
  <si>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</si>
  <si>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</si>
  <si>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</si>
  <si>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</si>
  <si>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</si>
  <si>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</si>
  <si>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</si>
  <si>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</si>
  <si>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</si>
  <si>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</si>
  <si>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</si>
  <si>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</si>
  <si>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</si>
  <si>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</si>
  <si>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</si>
  <si>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</si>
  <si>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</si>
  <si>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</si>
  <si>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</si>
  <si>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</si>
  <si>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</si>
  <si>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</si>
  <si>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</si>
  <si>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</si>
  <si>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</si>
  <si>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</si>
  <si>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</si>
  <si>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</si>
  <si>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</si>
  <si>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</si>
  <si>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</si>
  <si>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</si>
  <si>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</si>
  <si>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</si>
  <si>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</si>
  <si>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</si>
  <si>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</si>
  <si>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</si>
  <si>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</si>
  <si>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</si>
  <si>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</si>
  <si>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</si>
  <si>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</si>
  <si>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</si>
  <si>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</si>
  <si>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</si>
  <si>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</si>
  <si>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</si>
  <si>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</si>
  <si>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</si>
  <si>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</si>
  <si>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</si>
  <si>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</si>
  <si>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</si>
  <si>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</si>
  <si>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</si>
  <si>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</si>
  <si>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</si>
  <si>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</si>
  <si>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</si>
  <si>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</si>
  <si>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</si>
  <si>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</si>
  <si>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</si>
  <si>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</si>
  <si>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</si>
  <si>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</si>
  <si>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</si>
  <si>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</si>
  <si>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</si>
  <si>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</si>
  <si>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</si>
  <si>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</si>
  <si>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</si>
  <si>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</si>
  <si>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</si>
  <si>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</si>
  <si>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</si>
  <si>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</si>
  <si>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</si>
  <si>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</si>
  <si>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</si>
  <si>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</si>
  <si>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</si>
  <si>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</si>
  <si>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</si>
  <si>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</si>
  <si>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</si>
  <si>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</si>
  <si>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</si>
  <si>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</si>
  <si>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</si>
  <si>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</si>
  <si>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</si>
  <si>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</si>
  <si>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</si>
  <si>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</si>
  <si>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</si>
  <si>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</si>
  <si>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</si>
  <si>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</si>
  <si>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</si>
  <si>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</si>
  <si>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</si>
  <si>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</si>
  <si>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</si>
  <si>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</si>
  <si>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</si>
  <si>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</si>
  <si>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</si>
  <si>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</si>
  <si>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</si>
  <si>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</si>
  <si>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</si>
  <si>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</si>
  <si>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</si>
  <si>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</si>
  <si>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</si>
  <si>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</si>
  <si>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</si>
  <si>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</si>
  <si>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</si>
  <si>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</si>
  <si>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</si>
  <si>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</si>
  <si>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</si>
  <si>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</si>
  <si>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</si>
  <si>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</si>
  <si>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</si>
  <si>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</si>
  <si>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</si>
  <si>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</si>
  <si>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</si>
  <si>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</si>
  <si>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</si>
  <si>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</si>
  <si>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</si>
  <si>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</si>
  <si>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</si>
  <si>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</si>
  <si>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</si>
  <si>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</si>
  <si>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</si>
  <si>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</si>
  <si>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</si>
  <si>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</si>
  <si>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</si>
  <si>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</si>
  <si>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</si>
  <si>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</si>
  <si>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</si>
  <si>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</si>
  <si>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</si>
  <si>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</si>
  <si>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</si>
  <si>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</si>
  <si>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</si>
  <si>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</si>
  <si>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</si>
  <si>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</si>
  <si>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</si>
  <si>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</si>
  <si>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</si>
  <si>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</si>
  <si>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</si>
  <si>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</si>
  <si>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</si>
  <si>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</si>
  <si>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</si>
  <si>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</si>
  <si>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</si>
  <si>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</si>
  <si>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</si>
  <si>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</si>
  <si>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</si>
  <si>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</si>
  <si>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</si>
  <si>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</si>
  <si>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</si>
  <si>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</si>
  <si>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</si>
  <si>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</si>
  <si>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</si>
  <si>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</si>
  <si>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</si>
  <si>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</si>
  <si>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</si>
  <si>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</si>
  <si>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</si>
  <si>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</si>
  <si>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</si>
  <si>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</si>
  <si>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</si>
  <si>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</si>
  <si>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</si>
  <si>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</si>
  <si>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</si>
  <si>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</si>
  <si>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</si>
  <si>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</si>
  <si>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</si>
  <si>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</si>
  <si>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БУЛГАР ЧЕХ ИНВЕСТ ХОЛДИНГ АД</t>
  </si>
  <si>
    <t>120054800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</si>
  <si>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</si>
  <si>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</si>
  <si>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</si>
  <si>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</si>
  <si>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</si>
  <si>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</si>
  <si>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1 КБМ ЕООД</t>
  </si>
  <si>
    <t>1 ДРУГИ</t>
  </si>
  <si>
    <t>СЧЕТОВОДИТЕЛ</t>
  </si>
  <si>
    <t xml:space="preserve"> 23.04.2021</t>
  </si>
  <si>
    <t>КРАСИМИР ДИМИТРОВ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</si>
</sst>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 23.04.2021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ПЕТЯ РОГОЗЯНСКА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 t="s">
        <v>1000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1001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29520</v>
      </c>
      <c r="D6" s="675">
        <f aca="true" t="shared" si="0" ref="D6:D15">C6-E6</f>
        <v>0</v>
      </c>
      <c r="E6" s="674">
        <f>'1-Баланс'!G95</f>
        <v>29520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4049</v>
      </c>
      <c r="D7" s="675">
        <f t="shared" si="0"/>
        <v>2858</v>
      </c>
      <c r="E7" s="674">
        <f>'1-Баланс'!G18</f>
        <v>1191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138</v>
      </c>
      <c r="D8" s="675">
        <f t="shared" si="0"/>
        <v>0</v>
      </c>
      <c r="E8" s="674">
        <f>ABS('2-Отчет за доходите'!C44)-ABS('2-Отчет за доходите'!G44)</f>
        <v>138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385</v>
      </c>
      <c r="D9" s="675">
        <f t="shared" si="0"/>
        <v>0</v>
      </c>
      <c r="E9" s="674">
        <f>'3-Отчет за паричния поток'!C45</f>
        <v>385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389</v>
      </c>
      <c r="D10" s="675">
        <f t="shared" si="0"/>
        <v>0</v>
      </c>
      <c r="E10" s="674">
        <f>'3-Отчет за паричния поток'!C46</f>
        <v>389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4049</v>
      </c>
      <c r="D11" s="675">
        <f t="shared" si="0"/>
        <v>0</v>
      </c>
      <c r="E11" s="674">
        <f>'4-Отчет за собствения капитал'!L34</f>
        <v>4049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3500</v>
      </c>
      <c r="D12" s="675">
        <f t="shared" si="0"/>
        <v>0</v>
      </c>
      <c r="E12" s="674">
        <f>'Справка 5'!C27+'Справка 5'!C97</f>
        <v>3500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-14087</v>
      </c>
      <c r="E15" s="674">
        <f>'Справка 5'!C148+'Справка 5'!C78</f>
        <v>14095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8.117647058823529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0.03408248950358113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0.005417926269090338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0.00467479674796748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1.4131736526946108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6.367594936708861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6.235949367088607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3.6668354430379746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0.09848101265822785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0.019767441860465116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0.0005758807588075881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0.8416503715291357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6.29068905902692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0.8628387533875339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390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0.09632007903185971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0.8283898305084746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65.14322250639387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22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41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819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819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3508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3500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3508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4368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4050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35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2201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3692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170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10148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8370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8370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5725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14095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377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389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520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25152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29520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2640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2670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138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2778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4049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21514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21514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21521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228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3722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3711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3950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3950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29520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54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252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253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334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138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334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138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138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138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472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226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229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455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472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472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-280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57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283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-2535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1502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-973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1007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1007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385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389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2670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2670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138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2808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2808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3911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3911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138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4049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4049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22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36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58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827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827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8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8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893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3500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3500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3500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3500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22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36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58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827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827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3508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3500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3508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4393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8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8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8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22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36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58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819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819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3508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3500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3508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4385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16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16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16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17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17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17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17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17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17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22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19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41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819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819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3508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3500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3508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4368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542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542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542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4050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4050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35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2201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3692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170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170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10148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10690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88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88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88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4050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4050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35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2201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3692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170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170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10148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10236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454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454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454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454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21514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55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228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228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3720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3711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3950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25519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228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228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3720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3711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3950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3950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21514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21514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55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21569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8607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8607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3670985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187948.84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3858933.84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3508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3508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13589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286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13875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216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5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221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1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1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3508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3508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13804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291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14095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3500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14095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17595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13804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13804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3500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291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3791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22</v>
      </c>
      <c r="D12" s="196">
        <v>22</v>
      </c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>
        <v>19</v>
      </c>
      <c r="D13" s="196">
        <v>21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41</v>
      </c>
      <c r="D20" s="598">
        <f>SUM(D12:D19)</f>
        <v>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>
        <v>819</v>
      </c>
      <c r="D27" s="196">
        <v>819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819</v>
      </c>
      <c r="D28" s="598">
        <f>SUM(D24:D27)</f>
        <v>819</v>
      </c>
      <c r="E28" s="202" t="s">
        <v>84</v>
      </c>
      <c r="F28" s="93" t="s">
        <v>85</v>
      </c>
      <c r="G28" s="595">
        <f>SUM(G29:G31)</f>
        <v>2640</v>
      </c>
      <c r="H28" s="596">
        <f>SUM(H29:H31)</f>
        <v>2506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2670</v>
      </c>
      <c r="H29" s="196">
        <v>2536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6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138</v>
      </c>
      <c r="H32" s="196">
        <v>134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2778</v>
      </c>
      <c r="H34" s="598">
        <f>H28+H32+H33</f>
        <v>2640</v>
      </c>
    </row>
    <row r="35" spans="1:8" ht="15.75">
      <c r="A35" s="89" t="s">
        <v>106</v>
      </c>
      <c r="B35" s="94" t="s">
        <v>107</v>
      </c>
      <c r="C35" s="595">
        <f>SUM(C36:C39)</f>
        <v>3508</v>
      </c>
      <c r="D35" s="596">
        <f>SUM(D36:D39)</f>
        <v>3508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3500</v>
      </c>
      <c r="D36" s="196">
        <v>3500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4049</v>
      </c>
      <c r="H37" s="600">
        <f>H26+H18+H34</f>
        <v>3911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3508</v>
      </c>
      <c r="D46" s="598">
        <f>D35+D40+D45</f>
        <v>3508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21514</v>
      </c>
      <c r="H48" s="196">
        <v>21514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21514</v>
      </c>
      <c r="H50" s="596">
        <f>SUM(H44:H49)</f>
        <v>21514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</v>
      </c>
      <c r="H54" s="196">
        <v>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4368</v>
      </c>
      <c r="D56" s="602">
        <f>D20+D21+D22+D28+D33+D46+D52+D54+D55</f>
        <v>4370</v>
      </c>
      <c r="E56" s="100" t="s">
        <v>850</v>
      </c>
      <c r="F56" s="99" t="s">
        <v>172</v>
      </c>
      <c r="G56" s="599">
        <f>G50+G52+G53+G54+G55</f>
        <v>21521</v>
      </c>
      <c r="H56" s="600">
        <f>H50+H52+H53+H54+H55</f>
        <v>21521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228</v>
      </c>
      <c r="H60" s="196">
        <v>10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3722</v>
      </c>
      <c r="H61" s="596">
        <f>SUM(H62:H68)</f>
        <v>2683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7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3711</v>
      </c>
      <c r="H63" s="197">
        <v>2672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4050</v>
      </c>
      <c r="D68" s="196">
        <v>3782</v>
      </c>
      <c r="E68" s="89" t="s">
        <v>212</v>
      </c>
      <c r="F68" s="93" t="s">
        <v>213</v>
      </c>
      <c r="G68" s="197">
        <v>3</v>
      </c>
      <c r="H68" s="197">
        <v>2</v>
      </c>
    </row>
    <row r="69" spans="1:8" ht="15.75">
      <c r="A69" s="89" t="s">
        <v>210</v>
      </c>
      <c r="B69" s="91" t="s">
        <v>211</v>
      </c>
      <c r="C69" s="197">
        <v>35</v>
      </c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2201</v>
      </c>
      <c r="D70" s="196">
        <v>2235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3692</v>
      </c>
      <c r="D71" s="196">
        <v>5291</v>
      </c>
      <c r="E71" s="474" t="s">
        <v>47</v>
      </c>
      <c r="F71" s="95" t="s">
        <v>223</v>
      </c>
      <c r="G71" s="597">
        <f>G59+G60+G61+G69+G70</f>
        <v>3950</v>
      </c>
      <c r="H71" s="598">
        <f>H59+H60+H61+H69+H70</f>
        <v>2693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170</v>
      </c>
      <c r="D73" s="196">
        <v>167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10148</v>
      </c>
      <c r="D76" s="598">
        <f>SUM(D68:D75)</f>
        <v>11477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8370</v>
      </c>
      <c r="D79" s="596">
        <f>SUM(D80:D82)</f>
        <v>7269</v>
      </c>
      <c r="E79" s="205" t="s">
        <v>849</v>
      </c>
      <c r="F79" s="99" t="s">
        <v>241</v>
      </c>
      <c r="G79" s="599">
        <f>G71+G73+G75+G77</f>
        <v>3950</v>
      </c>
      <c r="H79" s="600">
        <f>H71+H73+H75+H77</f>
        <v>2693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8370</v>
      </c>
      <c r="D82" s="196">
        <v>7269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5725</v>
      </c>
      <c r="D84" s="196">
        <v>4082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14095</v>
      </c>
      <c r="D85" s="598">
        <f>D84+D83+D79</f>
        <v>11351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</v>
      </c>
      <c r="D89" s="196">
        <v>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377</v>
      </c>
      <c r="D91" s="196">
        <v>370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389</v>
      </c>
      <c r="D92" s="598">
        <f>SUM(D88:D91)</f>
        <v>385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520</v>
      </c>
      <c r="D93" s="479">
        <v>542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25152</v>
      </c>
      <c r="D94" s="602">
        <f>D65+D76+D85+D92+D93</f>
        <v>23755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29520</v>
      </c>
      <c r="D95" s="604">
        <f>D94+D56</f>
        <v>28125</v>
      </c>
      <c r="E95" s="229" t="s">
        <v>942</v>
      </c>
      <c r="F95" s="489" t="s">
        <v>268</v>
      </c>
      <c r="G95" s="603">
        <f>G37+G40+G56+G79</f>
        <v>29520</v>
      </c>
      <c r="H95" s="604">
        <f>H37+H40+H56+H79</f>
        <v>28125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 23.04.2021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ПЕТЯ РОГОЗЯНСКА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54</v>
      </c>
      <c r="D13" s="317">
        <v>73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17</v>
      </c>
      <c r="D15" s="317">
        <v>6</v>
      </c>
      <c r="E15" s="245" t="s">
        <v>79</v>
      </c>
      <c r="F15" s="240" t="s">
        <v>289</v>
      </c>
      <c r="G15" s="316">
        <v>17</v>
      </c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2</v>
      </c>
      <c r="E16" s="236" t="s">
        <v>52</v>
      </c>
      <c r="F16" s="264" t="s">
        <v>292</v>
      </c>
      <c r="G16" s="628">
        <f>SUM(G12:G15)</f>
        <v>17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7">
        <v>101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</v>
      </c>
      <c r="D20" s="317">
        <v>101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</v>
      </c>
      <c r="D22" s="629">
        <f>SUM(D12:D18)+D19</f>
        <v>182</v>
      </c>
      <c r="E22" s="194" t="s">
        <v>309</v>
      </c>
      <c r="F22" s="237" t="s">
        <v>310</v>
      </c>
      <c r="G22" s="316">
        <v>226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229</v>
      </c>
      <c r="H24" s="317">
        <v>570</v>
      </c>
    </row>
    <row r="25" spans="1:8" ht="31.5">
      <c r="A25" s="194" t="s">
        <v>316</v>
      </c>
      <c r="B25" s="237" t="s">
        <v>317</v>
      </c>
      <c r="C25" s="316">
        <v>252</v>
      </c>
      <c r="D25" s="317">
        <v>221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</v>
      </c>
      <c r="D26" s="317">
        <v>87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455</v>
      </c>
      <c r="H27" s="629">
        <f>SUM(H22:H26)</f>
        <v>572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253</v>
      </c>
      <c r="D29" s="629">
        <f>SUM(D25:D28)</f>
        <v>309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334</v>
      </c>
      <c r="D31" s="635">
        <f>D29+D22</f>
        <v>491</v>
      </c>
      <c r="E31" s="251" t="s">
        <v>824</v>
      </c>
      <c r="F31" s="266" t="s">
        <v>331</v>
      </c>
      <c r="G31" s="253">
        <f>G16+G18+G27</f>
        <v>472</v>
      </c>
      <c r="H31" s="254">
        <f>H16+H18+H27</f>
        <v>572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138</v>
      </c>
      <c r="D33" s="244">
        <f>IF((H31-D31)&gt;0,H31-D31,0)</f>
        <v>81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334</v>
      </c>
      <c r="D36" s="637">
        <f>D31-D34+D35</f>
        <v>491</v>
      </c>
      <c r="E36" s="262" t="s">
        <v>346</v>
      </c>
      <c r="F36" s="256" t="s">
        <v>347</v>
      </c>
      <c r="G36" s="267">
        <f>G35-G34+G31</f>
        <v>472</v>
      </c>
      <c r="H36" s="268">
        <f>H35-H34+H31</f>
        <v>572</v>
      </c>
    </row>
    <row r="37" spans="1:8" ht="15.75">
      <c r="A37" s="261" t="s">
        <v>348</v>
      </c>
      <c r="B37" s="231" t="s">
        <v>349</v>
      </c>
      <c r="C37" s="634">
        <f>IF((G36-C36)&gt;0,G36-C36,0)</f>
        <v>138</v>
      </c>
      <c r="D37" s="635">
        <f>IF((H36-D36)&gt;0,H36-D36,0)</f>
        <v>81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138</v>
      </c>
      <c r="D42" s="244">
        <f>+IF((H36-D36-D38)&gt;0,H36-D36-D38,0)</f>
        <v>81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138</v>
      </c>
      <c r="D44" s="268">
        <f>IF(H42=0,IF(D42-D43&gt;0,D42-D43+H43,0),IF(H42-H43&lt;0,H43-H42+D42,0))</f>
        <v>81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472</v>
      </c>
      <c r="D45" s="631">
        <f>D36+D38+D42</f>
        <v>572</v>
      </c>
      <c r="E45" s="270" t="s">
        <v>373</v>
      </c>
      <c r="F45" s="272" t="s">
        <v>374</v>
      </c>
      <c r="G45" s="630">
        <f>G42+G36</f>
        <v>472</v>
      </c>
      <c r="H45" s="631">
        <f>H42+H36</f>
        <v>572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 23.04.2021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ПЕТЯ РОГОЗЯНСКА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</v>
      </c>
      <c r="D12" s="196">
        <v>-39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-30</v>
      </c>
      <c r="D21" s="659">
        <f>SUM(D11:D20)</f>
        <v>-26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-280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57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283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-2535</v>
      </c>
      <c r="D28" s="196">
        <v>-8661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1502</v>
      </c>
      <c r="D29" s="196">
        <v>8873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-973</v>
      </c>
      <c r="D33" s="659">
        <f>SUM(D23:D32)</f>
        <v>212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1007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-644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1007</v>
      </c>
      <c r="D43" s="661">
        <f>SUM(D35:D42)</f>
        <v>-644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-458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385</v>
      </c>
      <c r="D45" s="309">
        <v>499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389</v>
      </c>
      <c r="D46" s="311">
        <f>D45+D44</f>
        <v>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 23.04.2021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ПЕТЯ РОГОЗЯНСКА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7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80</v>
      </c>
      <c r="I13" s="584">
        <f>'1-Баланс'!H29+'1-Баланс'!H32</f>
        <v>2670</v>
      </c>
      <c r="J13" s="584">
        <f>'1-Баланс'!H30+'1-Баланс'!H33</f>
        <v>-30</v>
      </c>
      <c r="K13" s="585"/>
      <c r="L13" s="584">
        <f>SUM(C13:K13)</f>
        <v>3911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80</v>
      </c>
      <c r="I17" s="653">
        <f t="shared" si="2"/>
        <v>2670</v>
      </c>
      <c r="J17" s="653">
        <f t="shared" si="2"/>
        <v>-30</v>
      </c>
      <c r="K17" s="653">
        <f t="shared" si="2"/>
        <v>0</v>
      </c>
      <c r="L17" s="584">
        <f t="shared" si="1"/>
        <v>3911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138</v>
      </c>
      <c r="J18" s="584">
        <f>+'1-Баланс'!G33</f>
        <v>0</v>
      </c>
      <c r="K18" s="585"/>
      <c r="L18" s="584">
        <f t="shared" si="1"/>
        <v>138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80</v>
      </c>
      <c r="I31" s="653">
        <f t="shared" si="6"/>
        <v>2808</v>
      </c>
      <c r="J31" s="653">
        <f t="shared" si="6"/>
        <v>-30</v>
      </c>
      <c r="K31" s="653">
        <f t="shared" si="6"/>
        <v>0</v>
      </c>
      <c r="L31" s="584">
        <f t="shared" si="1"/>
        <v>4049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80</v>
      </c>
      <c r="I34" s="587">
        <f t="shared" si="7"/>
        <v>2808</v>
      </c>
      <c r="J34" s="587">
        <f t="shared" si="7"/>
        <v>-30</v>
      </c>
      <c r="K34" s="587">
        <f t="shared" si="7"/>
        <v>0</v>
      </c>
      <c r="L34" s="651">
        <f t="shared" si="1"/>
        <v>4049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 23.04.2021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ПЕТЯ РОГОЗЯНСКА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3500</v>
      </c>
      <c r="D12" s="92">
        <v>100</v>
      </c>
      <c r="E12" s="92"/>
      <c r="F12" s="469">
        <f>C12-E12</f>
        <v>3500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3500</v>
      </c>
      <c r="D27" s="472"/>
      <c r="E27" s="472">
        <f>SUM(E12:E26)</f>
        <v>0</v>
      </c>
      <c r="F27" s="472">
        <f>SUM(F12:F26)</f>
        <v>3500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998</v>
      </c>
      <c r="B63" s="680"/>
      <c r="C63" s="92">
        <v>14095</v>
      </c>
      <c r="D63" s="92"/>
      <c r="E63" s="92">
        <v>13804</v>
      </c>
      <c r="F63" s="469">
        <f>C63-E63</f>
        <v>291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14095</v>
      </c>
      <c r="D78" s="472"/>
      <c r="E78" s="472">
        <f>SUM(E63:E77)</f>
        <v>13804</v>
      </c>
      <c r="F78" s="472">
        <f>SUM(F63:F77)</f>
        <v>291</v>
      </c>
    </row>
    <row r="79" spans="1:6" ht="15.75">
      <c r="A79" s="513" t="s">
        <v>801</v>
      </c>
      <c r="B79" s="510" t="s">
        <v>802</v>
      </c>
      <c r="C79" s="472">
        <f>C78+C61+C44+C27</f>
        <v>17595</v>
      </c>
      <c r="D79" s="472"/>
      <c r="E79" s="472">
        <f>E78+E61+E44+E27</f>
        <v>13804</v>
      </c>
      <c r="F79" s="472">
        <f>F78+F61+F44+F27</f>
        <v>3791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 23.04.2021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ПЕТЯ РОГОЗЯНСКА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F27" sqref="F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22</v>
      </c>
      <c r="E11" s="328"/>
      <c r="F11" s="328"/>
      <c r="G11" s="329">
        <f>D11+E11-F11</f>
        <v>22</v>
      </c>
      <c r="H11" s="328"/>
      <c r="I11" s="328"/>
      <c r="J11" s="329">
        <f>G11+H11-I11</f>
        <v>22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36</v>
      </c>
      <c r="E12" s="328"/>
      <c r="F12" s="328"/>
      <c r="G12" s="329">
        <f aca="true" t="shared" si="2" ref="G12:G41">D12+E12-F12</f>
        <v>36</v>
      </c>
      <c r="H12" s="328"/>
      <c r="I12" s="328"/>
      <c r="J12" s="329">
        <f aca="true" t="shared" si="3" ref="J12:J41">G12+H12-I12</f>
        <v>36</v>
      </c>
      <c r="K12" s="328">
        <v>16</v>
      </c>
      <c r="L12" s="328">
        <v>1</v>
      </c>
      <c r="M12" s="328"/>
      <c r="N12" s="329">
        <f aca="true" t="shared" si="4" ref="N12:N41">K12+L12-M12</f>
        <v>17</v>
      </c>
      <c r="O12" s="328"/>
      <c r="P12" s="328"/>
      <c r="Q12" s="329">
        <f t="shared" si="0"/>
        <v>17</v>
      </c>
      <c r="R12" s="340">
        <f t="shared" si="1"/>
        <v>19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</v>
      </c>
      <c r="E19" s="330">
        <f>SUM(E11:E18)</f>
        <v>0</v>
      </c>
      <c r="F19" s="330">
        <f>SUM(F11:F18)</f>
        <v>0</v>
      </c>
      <c r="G19" s="329">
        <f t="shared" si="2"/>
        <v>58</v>
      </c>
      <c r="H19" s="330">
        <f>SUM(H11:H18)</f>
        <v>0</v>
      </c>
      <c r="I19" s="330">
        <f>SUM(I11:I18)</f>
        <v>0</v>
      </c>
      <c r="J19" s="329">
        <f t="shared" si="3"/>
        <v>58</v>
      </c>
      <c r="K19" s="330">
        <f>SUM(K11:K18)</f>
        <v>16</v>
      </c>
      <c r="L19" s="330">
        <f>SUM(L11:L18)</f>
        <v>1</v>
      </c>
      <c r="M19" s="330">
        <f>SUM(M11:M18)</f>
        <v>0</v>
      </c>
      <c r="N19" s="329">
        <f t="shared" si="4"/>
        <v>17</v>
      </c>
      <c r="O19" s="330">
        <f>SUM(O11:O18)</f>
        <v>0</v>
      </c>
      <c r="P19" s="330">
        <f>SUM(P11:P18)</f>
        <v>0</v>
      </c>
      <c r="Q19" s="329">
        <f t="shared" si="0"/>
        <v>17</v>
      </c>
      <c r="R19" s="340">
        <f t="shared" si="1"/>
        <v>41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827</v>
      </c>
      <c r="E26" s="328"/>
      <c r="F26" s="328"/>
      <c r="G26" s="329">
        <f t="shared" si="2"/>
        <v>827</v>
      </c>
      <c r="H26" s="328"/>
      <c r="I26" s="328">
        <v>8</v>
      </c>
      <c r="J26" s="329">
        <f t="shared" si="3"/>
        <v>819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819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827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827</v>
      </c>
      <c r="H27" s="332">
        <f t="shared" si="5"/>
        <v>0</v>
      </c>
      <c r="I27" s="332">
        <f t="shared" si="5"/>
        <v>8</v>
      </c>
      <c r="J27" s="333">
        <f t="shared" si="3"/>
        <v>819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819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</v>
      </c>
      <c r="E29" s="335">
        <f aca="true" t="shared" si="6" ref="E29:P29">SUM(E30:E33)</f>
        <v>3500</v>
      </c>
      <c r="F29" s="335">
        <f t="shared" si="6"/>
        <v>0</v>
      </c>
      <c r="G29" s="336">
        <f t="shared" si="2"/>
        <v>3508</v>
      </c>
      <c r="H29" s="335">
        <f t="shared" si="6"/>
        <v>0</v>
      </c>
      <c r="I29" s="335">
        <f t="shared" si="6"/>
        <v>0</v>
      </c>
      <c r="J29" s="336">
        <f t="shared" si="3"/>
        <v>3508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3508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3500</v>
      </c>
      <c r="F30" s="328"/>
      <c r="G30" s="329">
        <f t="shared" si="2"/>
        <v>3500</v>
      </c>
      <c r="H30" s="328"/>
      <c r="I30" s="328"/>
      <c r="J30" s="329">
        <f t="shared" si="3"/>
        <v>3500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3500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</v>
      </c>
      <c r="E40" s="330">
        <f aca="true" t="shared" si="10" ref="E40:P40">E29+E34+E39</f>
        <v>3500</v>
      </c>
      <c r="F40" s="330">
        <f t="shared" si="10"/>
        <v>0</v>
      </c>
      <c r="G40" s="329">
        <f t="shared" si="2"/>
        <v>3508</v>
      </c>
      <c r="H40" s="330">
        <f t="shared" si="10"/>
        <v>0</v>
      </c>
      <c r="I40" s="330">
        <f t="shared" si="10"/>
        <v>0</v>
      </c>
      <c r="J40" s="329">
        <f t="shared" si="3"/>
        <v>3508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3508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893</v>
      </c>
      <c r="E42" s="349">
        <f>E19+E20+E21+E27+E40+E41</f>
        <v>3500</v>
      </c>
      <c r="F42" s="349">
        <f aca="true" t="shared" si="11" ref="F42:R42">F19+F20+F21+F27+F40+F41</f>
        <v>0</v>
      </c>
      <c r="G42" s="349">
        <f t="shared" si="11"/>
        <v>4393</v>
      </c>
      <c r="H42" s="349">
        <f t="shared" si="11"/>
        <v>0</v>
      </c>
      <c r="I42" s="349">
        <f t="shared" si="11"/>
        <v>8</v>
      </c>
      <c r="J42" s="349">
        <f t="shared" si="11"/>
        <v>4385</v>
      </c>
      <c r="K42" s="349">
        <f t="shared" si="11"/>
        <v>16</v>
      </c>
      <c r="L42" s="349">
        <f t="shared" si="11"/>
        <v>1</v>
      </c>
      <c r="M42" s="349">
        <f t="shared" si="11"/>
        <v>0</v>
      </c>
      <c r="N42" s="349">
        <f t="shared" si="11"/>
        <v>17</v>
      </c>
      <c r="O42" s="349">
        <f t="shared" si="11"/>
        <v>0</v>
      </c>
      <c r="P42" s="349">
        <f t="shared" si="11"/>
        <v>0</v>
      </c>
      <c r="Q42" s="349">
        <f t="shared" si="11"/>
        <v>17</v>
      </c>
      <c r="R42" s="350">
        <f t="shared" si="11"/>
        <v>4368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 23.04.2021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ПЕТЯ РОГОЗЯНСКА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3">
      <selection activeCell="C92" sqref="C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542</v>
      </c>
      <c r="D18" s="362">
        <f>+D19+D20</f>
        <v>88</v>
      </c>
      <c r="E18" s="369">
        <f t="shared" si="0"/>
        <v>454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542</v>
      </c>
      <c r="D20" s="368">
        <v>88</v>
      </c>
      <c r="E20" s="369">
        <f t="shared" si="0"/>
        <v>454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542</v>
      </c>
      <c r="D21" s="440">
        <f>D13+D17+D18</f>
        <v>88</v>
      </c>
      <c r="E21" s="441">
        <f>E13+E17+E18</f>
        <v>454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4050</v>
      </c>
      <c r="D26" s="362">
        <f>SUM(D27:D29)</f>
        <v>4050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4050</v>
      </c>
      <c r="D29" s="368">
        <v>4050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35</v>
      </c>
      <c r="D30" s="368">
        <v>35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2201</v>
      </c>
      <c r="D31" s="368">
        <v>2201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3692</v>
      </c>
      <c r="D32" s="368">
        <v>3692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170</v>
      </c>
      <c r="D35" s="362">
        <f>SUM(D36:D39)</f>
        <v>170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170</v>
      </c>
      <c r="D37" s="368">
        <v>170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10148</v>
      </c>
      <c r="D45" s="438">
        <f>D26+D30+D31+D33+D32+D34+D35+D40</f>
        <v>10148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10690</v>
      </c>
      <c r="D46" s="444">
        <f>D45+D23+D21+D11</f>
        <v>10236</v>
      </c>
      <c r="E46" s="445">
        <f>E45+E23+E21+E11</f>
        <v>454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21514</v>
      </c>
      <c r="D65" s="197"/>
      <c r="E65" s="136">
        <f t="shared" si="1"/>
        <v>21514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21514</v>
      </c>
      <c r="D68" s="435">
        <f>D54+D58+D63+D64+D65+D66</f>
        <v>0</v>
      </c>
      <c r="E68" s="436">
        <f t="shared" si="1"/>
        <v>21514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55</v>
      </c>
      <c r="D70" s="197"/>
      <c r="E70" s="136">
        <f t="shared" si="1"/>
        <v>55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</v>
      </c>
      <c r="D76" s="197">
        <v>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228</v>
      </c>
      <c r="D82" s="138">
        <f>SUM(D83:D86)</f>
        <v>228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228</v>
      </c>
      <c r="D84" s="197">
        <v>228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3720</v>
      </c>
      <c r="D87" s="134">
        <f>SUM(D88:D92)+D96</f>
        <v>3720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3711</v>
      </c>
      <c r="D88" s="197">
        <v>3711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3950</v>
      </c>
      <c r="D98" s="433">
        <f>D87+D82+D77+D73+D97</f>
        <v>3950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25519</v>
      </c>
      <c r="D99" s="427">
        <f>D98+D70+D68</f>
        <v>3950</v>
      </c>
      <c r="E99" s="427">
        <f>E98+E70+E68</f>
        <v>21569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 23.04.2021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ПЕТЯ РОГОЗЯНСКА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20" sqref="C20:H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8607</v>
      </c>
      <c r="D17" s="449"/>
      <c r="E17" s="449"/>
      <c r="F17" s="449">
        <v>3508</v>
      </c>
      <c r="G17" s="449"/>
      <c r="H17" s="449"/>
      <c r="I17" s="450">
        <f t="shared" si="0"/>
        <v>3508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8607</v>
      </c>
      <c r="D18" s="456">
        <f t="shared" si="1"/>
        <v>0</v>
      </c>
      <c r="E18" s="456">
        <f t="shared" si="1"/>
        <v>0</v>
      </c>
      <c r="F18" s="456">
        <f t="shared" si="1"/>
        <v>3508</v>
      </c>
      <c r="G18" s="456">
        <f t="shared" si="1"/>
        <v>0</v>
      </c>
      <c r="H18" s="456">
        <f t="shared" si="1"/>
        <v>0</v>
      </c>
      <c r="I18" s="457">
        <f t="shared" si="0"/>
        <v>3508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3670985</v>
      </c>
      <c r="D20" s="449"/>
      <c r="E20" s="449"/>
      <c r="F20" s="449">
        <v>13589</v>
      </c>
      <c r="G20" s="449">
        <v>216</v>
      </c>
      <c r="H20" s="449">
        <v>1</v>
      </c>
      <c r="I20" s="450">
        <f t="shared" si="0"/>
        <v>13804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187948.84</v>
      </c>
      <c r="D26" s="449"/>
      <c r="E26" s="449"/>
      <c r="F26" s="449">
        <v>286</v>
      </c>
      <c r="G26" s="449">
        <v>5</v>
      </c>
      <c r="H26" s="449"/>
      <c r="I26" s="450">
        <f t="shared" si="0"/>
        <v>291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3858933.84</v>
      </c>
      <c r="D27" s="456">
        <f t="shared" si="2"/>
        <v>0</v>
      </c>
      <c r="E27" s="456">
        <f t="shared" si="2"/>
        <v>0</v>
      </c>
      <c r="F27" s="456">
        <f t="shared" si="2"/>
        <v>13875</v>
      </c>
      <c r="G27" s="456">
        <f t="shared" si="2"/>
        <v>221</v>
      </c>
      <c r="H27" s="456">
        <f t="shared" si="2"/>
        <v>1</v>
      </c>
      <c r="I27" s="457">
        <f t="shared" si="0"/>
        <v>14095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 23.04.2021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ПЕТЯ РОГОЗЯНСКА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Mitko</cp:lastModifiedBy>
  <cp:lastPrinted>2016-09-14T10:20:26Z</cp:lastPrinted>
  <dcterms:created xsi:type="dcterms:W3CDTF">2006-09-16T00:00:00Z</dcterms:created>
  <dcterms:modified xsi:type="dcterms:W3CDTF">2021-04-24T18:28:50Z</dcterms:modified>
  <cp:category/>
  <cp:version/>
  <cp:contentType/>
  <cp:contentStatus/>
</cp:coreProperties>
</file>