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<sst xmlns="http://schemas.openxmlformats.org/spreadsheetml/2006/main" count="1060" uniqueCount="874">
  <si>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</si>
  <si>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</si>
  <si>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</si>
  <si>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</si>
  <si>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</si>
  <si>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</si>
  <si>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</si>
  <si>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</si>
  <si>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</si>
  <si>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</si>
  <si>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</si>
  <si>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</si>
  <si>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</si>
  <si>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</si>
  <si>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</si>
  <si>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</si>
  <si>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</si>
  <si>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</si>
  <si>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</si>
  <si>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</si>
  <si>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</si>
  <si>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</si>
  <si>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</si>
  <si>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</si>
  <si>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</si>
  <si>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</si>
  <si>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</si>
  <si>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</si>
  <si>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</si>
  <si>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</si>
  <si>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</si>
  <si>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</si>
  <si>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</si>
  <si>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</si>
  <si>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</si>
  <si>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</si>
  <si>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</si>
  <si>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</si>
  <si>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</si>
  <si>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</si>
  <si>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</si>
  <si>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</si>
  <si>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</si>
  <si>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</si>
  <si>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</si>
  <si>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</si>
  <si>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</si>
  <si>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</si>
  <si>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</si>
  <si>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</si>
  <si>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</si>
  <si>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</si>
  <si>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</si>
  <si>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</si>
  <si>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</si>
  <si>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</si>
  <si>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</si>
  <si>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</si>
  <si>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</si>
  <si>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</si>
  <si>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</si>
  <si>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</si>
  <si>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</si>
  <si>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</si>
  <si>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</si>
  <si>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</si>
  <si>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</si>
  <si>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</si>
  <si>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</si>
  <si>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</si>
  <si>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</si>
  <si>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</si>
  <si>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</si>
  <si>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</si>
  <si>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</si>
  <si>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</si>
  <si>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</si>
  <si>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</si>
  <si>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</si>
  <si>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</si>
  <si>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</si>
  <si>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</si>
  <si>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</si>
  <si>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</si>
  <si>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</si>
  <si>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</si>
  <si>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</si>
  <si>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</si>
  <si>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</si>
  <si>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</si>
  <si>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</si>
  <si>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</si>
  <si>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</si>
  <si>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</si>
  <si>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</si>
  <si>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</si>
  <si>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</si>
  <si>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</si>
  <si>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</si>
  <si>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</si>
  <si>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</si>
  <si>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</si>
  <si>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</si>
  <si>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</si>
  <si>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</si>
  <si>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</si>
  <si>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</si>
  <si>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</si>
  <si>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</si>
  <si>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</si>
  <si>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</si>
  <si>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</si>
  <si>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</si>
  <si>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</si>
  <si>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</si>
  <si>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</si>
  <si>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</si>
  <si>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</si>
  <si>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</si>
  <si>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</si>
  <si>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</si>
  <si>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</si>
  <si>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</si>
  <si>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</si>
  <si>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</si>
  <si>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</si>
  <si>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</si>
  <si>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</si>
  <si>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</si>
  <si>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</si>
  <si>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</si>
  <si>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</si>
  <si>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</si>
  <si>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</si>
  <si>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</si>
  <si>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</si>
  <si>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</si>
  <si>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</si>
  <si>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</si>
  <si>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</si>
  <si>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</si>
  <si>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</si>
  <si>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</si>
  <si>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</si>
  <si>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</si>
  <si>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</si>
  <si>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</si>
  <si>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</si>
  <si>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</si>
  <si>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</si>
  <si>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</si>
  <si>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</si>
  <si>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</si>
  <si>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</si>
  <si>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</si>
  <si>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</si>
  <si>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</si>
  <si>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</si>
  <si>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</si>
  <si>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</si>
  <si>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</si>
  <si>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</si>
  <si>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</si>
  <si>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</si>
  <si>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</si>
  <si>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</si>
  <si>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</si>
  <si>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</si>
  <si>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</si>
  <si>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</si>
  <si>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</si>
  <si>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</si>
  <si>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</si>
  <si>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</si>
  <si>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</si>
  <si>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</si>
  <si>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</si>
  <si>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</si>
  <si>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</si>
  <si>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</si>
  <si>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</si>
  <si>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</si>
  <si>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</si>
  <si>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</si>
  <si>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</si>
  <si>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</si>
  <si>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</si>
  <si>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</si>
  <si>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</si>
  <si>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</si>
  <si>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</si>
  <si>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</si>
  <si>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</si>
  <si>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</si>
  <si>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</si>
  <si>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</si>
  <si>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</si>
  <si>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</si>
  <si>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</si>
  <si>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</si>
  <si>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</si>
  <si>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</si>
  <si>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</si>
  <si>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</si>
  <si>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</si>
  <si>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</si>
  <si>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</si>
  <si>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</si>
  <si>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</si>
  <si>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</si>
  <si>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</si>
  <si>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</si>
  <si>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</si>
  <si>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</si>
  <si>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</si>
  <si>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</si>
  <si>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</si>
  <si>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</si>
  <si>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</si>
  <si>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</si>
  <si>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</si>
  <si>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</si>
  <si>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</si>
  <si>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</si>
  <si>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</si>
  <si>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</si>
  <si>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</si>
  <si>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</si>
  <si>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</si>
  <si>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</si>
  <si>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</si>
  <si>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</si>
  <si>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</si>
  <si>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</si>
  <si>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</si>
  <si>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</si>
  <si>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</si>
  <si>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</si>
  <si>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</si>
  <si>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</si>
  <si>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</si>
  <si>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</si>
  <si>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</si>
  <si>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</si>
  <si>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</si>
  <si>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</si>
  <si>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</si>
  <si>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</si>
  <si>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</si>
  <si>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</si>
  <si>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</si>
  <si>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</si>
  <si>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</si>
  <si>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</si>
  <si>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</si>
  <si>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</si>
  <si>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</si>
  <si>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</si>
  <si>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</si>
  <si>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</si>
  <si>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</si>
  <si>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</si>
  <si>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</si>
  <si>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</si>
  <si>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</si>
  <si>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</si>
  <si>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</si>
  <si>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</si>
  <si>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</si>
  <si>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</si>
  <si>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</si>
  <si>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</si>
  <si>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</si>
  <si>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</si>
  <si>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</si>
  <si>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</si>
  <si>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</si>
  <si>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</si>
  <si>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</si>
  <si>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</si>
  <si>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</si>
  <si>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</si>
  <si>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</si>
  <si>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</si>
  <si>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</si>
  <si>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</si>
  <si>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</si>
  <si>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</si>
  <si>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</si>
  <si>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</si>
  <si>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</si>
  <si>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</si>
  <si>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</si>
  <si>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</si>
  <si>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</si>
  <si>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</si>
  <si>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</si>
  <si>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</si>
  <si>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</si>
  <si>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</si>
  <si>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</si>
  <si>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</si>
  <si>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</si>
  <si>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</si>
  <si>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</si>
  <si>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</si>
  <si>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</si>
  <si>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</si>
  <si>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</si>
  <si>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</si>
  <si>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</si>
  <si>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</si>
  <si>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</si>
  <si>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</si>
  <si>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</si>
  <si>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</si>
  <si>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</si>
  <si>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</si>
  <si>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</si>
  <si>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</si>
  <si>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</si>
  <si>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</si>
  <si>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</si>
  <si>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</si>
  <si>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</si>
  <si>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</si>
  <si>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</si>
  <si>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</si>
  <si>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</si>
  <si>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</si>
  <si>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</si>
  <si>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</si>
  <si>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</si>
  <si>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</si>
  <si>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</si>
  <si>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</si>
  <si>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</si>
  <si>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</si>
  <si>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</si>
  <si>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</si>
  <si>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</si>
  <si>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</si>
  <si>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</si>
  <si>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</si>
  <si>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</si>
  <si>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</si>
  <si>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</si>
  <si>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</si>
  <si>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</si>
  <si>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</si>
  <si>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</si>
  <si>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</si>
  <si>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</si>
  <si>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</si>
  <si>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</si>
  <si>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</si>
  <si>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</si>
  <si>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</si>
  <si>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</si>
  <si>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</si>
  <si>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</si>
  <si>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</si>
  <si>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</si>
  <si>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</si>
  <si>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</si>
  <si>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</si>
  <si>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</si>
  <si>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</si>
  <si>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</si>
  <si>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</si>
  <si>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</si>
  <si>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</si>
  <si>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</si>
  <si>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</si>
  <si>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</si>
  <si>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</si>
  <si>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</si>
  <si>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</si>
  <si>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</si>
  <si>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</si>
  <si>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</si>
  <si>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</si>
  <si>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</si>
  <si>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</si>
  <si>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</si>
  <si>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</si>
  <si>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</si>
  <si>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</si>
  <si>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</si>
  <si>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</si>
  <si>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</si>
  <si>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</si>
  <si>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</si>
  <si>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</si>
  <si>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</si>
  <si>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</si>
  <si>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</si>
  <si>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</si>
  <si>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</si>
  <si>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</si>
  <si>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</si>
  <si>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</si>
  <si>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</si>
  <si>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</si>
  <si>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</si>
  <si>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</si>
  <si>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</si>
  <si>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</si>
  <si>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</si>
  <si>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</si>
  <si>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</si>
  <si>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</si>
  <si>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</si>
  <si>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</si>
  <si>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</si>
  <si>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</si>
  <si>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</si>
  <si>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</si>
  <si>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</si>
  <si>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</si>
  <si>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</si>
  <si>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</si>
  <si>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</si>
  <si>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</si>
  <si>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</si>
  <si>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</si>
  <si>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</si>
  <si>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</si>
  <si>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</si>
  <si>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</si>
  <si>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</si>
  <si>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</si>
  <si>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</si>
  <si>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</si>
  <si>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</si>
  <si>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</si>
  <si>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</si>
  <si>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</si>
  <si>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</si>
  <si>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</si>
  <si>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</si>
  <si>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</si>
  <si>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</si>
  <si>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</si>
  <si>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</si>
  <si>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</si>
  <si>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</si>
  <si>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</si>
  <si>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</si>
  <si>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</si>
  <si>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</si>
  <si>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</si>
  <si>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</si>
  <si>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</si>
  <si>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</si>
  <si>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</si>
  <si>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</si>
  <si>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</si>
  <si>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</si>
  <si>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</si>
  <si>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</si>
  <si>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</si>
  <si>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</si>
  <si>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</si>
  <si>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</si>
  <si>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</si>
  <si>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</si>
  <si>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</si>
  <si>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</si>
  <si>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</si>
  <si>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</si>
  <si>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</si>
  <si>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</si>
  <si>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</si>
  <si>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</si>
  <si>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</si>
  <si>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</si>
  <si>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</si>
  <si>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</si>
  <si>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</si>
  <si>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</si>
  <si>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</si>
  <si>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</si>
  <si>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</si>
  <si>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</si>
  <si>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</si>
  <si>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</si>
  <si>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</si>
  <si>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</si>
  <si>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</si>
  <si>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</si>
  <si>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</si>
  <si>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</si>
  <si>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</si>
  <si>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</si>
  <si>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</si>
  <si>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</si>
  <si>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</si>
  <si>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</si>
  <si>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</si>
  <si>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</si>
  <si>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</si>
  <si>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</si>
  <si>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</si>
  <si>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</si>
  <si>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</si>
  <si>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</si>
  <si>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</si>
  <si>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</si>
  <si>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</si>
  <si>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</si>
  <si>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</si>
  <si>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</si>
  <si>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</si>
  <si>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</si>
  <si>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</si>
  <si>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</si>
  <si>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</si>
  <si>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</si>
  <si>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</si>
  <si>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</si>
  <si>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</si>
  <si>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</si>
  <si>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</si>
  <si>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</si>
  <si>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</si>
  <si>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</si>
  <si>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</si>
  <si>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</si>
  <si>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</si>
  <si>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</si>
  <si>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</si>
  <si>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</si>
  <si>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</si>
  <si>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</si>
  <si>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</si>
  <si>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</si>
  <si>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</si>
  <si>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</si>
  <si>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</si>
  <si>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</si>
  <si>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</si>
  <si>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</si>
  <si>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</si>
  <si>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</si>
  <si>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</si>
  <si>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</si>
  <si>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</si>
  <si>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</si>
  <si>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</si>
  <si>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</si>
  <si>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</si>
  <si>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</si>
  <si>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</si>
  <si>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</si>
  <si>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</si>
  <si>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</si>
  <si>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</si>
  <si>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</si>
  <si>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</si>
  <si>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</si>
  <si>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</si>
  <si>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</si>
  <si>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</si>
  <si>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</si>
  <si>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</si>
  <si>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</si>
  <si>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</si>
  <si>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</si>
  <si>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</si>
  <si>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</si>
  <si>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</si>
  <si>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</si>
  <si>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</si>
  <si>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</si>
  <si>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</si>
  <si>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</si>
  <si>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</si>
  <si>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</si>
  <si>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</si>
  <si>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</si>
  <si>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</si>
  <si>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</si>
  <si>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</si>
  <si>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</si>
  <si>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</si>
  <si>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</si>
  <si>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</si>
  <si>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</si>
  <si>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</si>
  <si>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</si>
  <si>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</si>
  <si>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</si>
  <si>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</si>
  <si>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</si>
  <si>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</si>
  <si>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</si>
  <si>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</si>
  <si>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</si>
  <si>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</si>
  <si>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</si>
  <si>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</si>
  <si>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</si>
  <si>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</si>
  <si>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</si>
  <si>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</si>
  <si>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</si>
  <si>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</si>
  <si>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</si>
  <si>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</si>
  <si>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</si>
  <si>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</si>
  <si>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</si>
  <si>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</si>
  <si>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</si>
  <si>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</si>
  <si>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</si>
  <si>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</si>
  <si>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</si>
  <si>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</si>
  <si>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</si>
  <si>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</si>
  <si>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</si>
  <si>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</si>
  <si>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</si>
  <si>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</si>
  <si>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</si>
  <si>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</si>
  <si>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</si>
  <si>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</si>
  <si>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</si>
  <si>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</si>
  <si>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</si>
  <si>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</si>
  <si>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</si>
  <si>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</si>
  <si>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</si>
  <si>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</si>
  <si>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</si>
  <si>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</si>
  <si>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</si>
  <si>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</si>
  <si>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</si>
  <si>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</si>
  <si>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</si>
  <si>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</si>
  <si>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</si>
  <si>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</si>
  <si>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</si>
  <si>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</si>
  <si>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</si>
  <si>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</si>
  <si>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</si>
  <si>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</si>
  <si>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</si>
  <si>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</si>
  <si>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</si>
  <si>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</si>
  <si>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</si>
  <si>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</si>
  <si>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</si>
  <si>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</si>
  <si>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</si>
  <si>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</si>
  <si>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</si>
  <si>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</si>
  <si>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</si>
  <si>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</si>
  <si>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</si>
  <si>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</si>
  <si>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</si>
  <si>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</si>
  <si>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</si>
  <si>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</si>
  <si>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</si>
  <si>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</si>
  <si>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</si>
  <si>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</si>
  <si>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</si>
  <si>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</si>
  <si>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</si>
  <si>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</si>
  <si>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</si>
  <si>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</si>
  <si>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</si>
  <si>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</si>
  <si>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</si>
  <si>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</si>
  <si>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</si>
  <si>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</si>
  <si>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</si>
  <si>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</si>
  <si>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</si>
  <si>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</si>
  <si>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</si>
  <si>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</si>
  <si>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</si>
  <si>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</si>
  <si>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</si>
  <si>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</si>
  <si>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</si>
  <si>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</si>
  <si>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</si>
  <si>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</si>
  <si>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</si>
  <si>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</si>
  <si>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</si>
  <si>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</si>
  <si>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</si>
  <si>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</si>
  <si>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</si>
  <si>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</si>
  <si>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</si>
  <si>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</si>
  <si>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</si>
  <si>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</si>
  <si>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</si>
  <si>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</si>
  <si>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</si>
  <si>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</si>
  <si>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</si>
  <si>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</si>
  <si>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</si>
  <si>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</si>
  <si>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</si>
  <si>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</si>
  <si>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</si>
  <si>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</si>
  <si>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</si>
  <si>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</si>
  <si>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</si>
  <si>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</si>
  <si>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</si>
  <si>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</si>
  <si>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</si>
  <si>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</si>
  <si>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</si>
  <si>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</si>
  <si>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</si>
  <si>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</si>
  <si>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</si>
  <si>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</si>
  <si>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</si>
  <si>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</si>
  <si>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</si>
  <si>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</si>
  <si>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</si>
  <si>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</si>
  <si>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</si>
  <si>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</si>
  <si>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</si>
  <si>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</si>
  <si>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</si>
  <si>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</si>
  <si>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</si>
  <si>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</si>
  <si>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</si>
  <si>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</si>
  <si>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</si>
  <si>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</si>
  <si>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</si>
  <si>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</si>
  <si>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</si>
  <si>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</si>
  <si>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</si>
  <si>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</si>
  <si>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</si>
  <si>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</si>
  <si>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</si>
  <si>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</si>
  <si>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</si>
  <si>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</si>
  <si>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</si>
  <si>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</si>
  <si>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</si>
  <si>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</si>
  <si>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</si>
  <si>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</si>
  <si>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</si>
  <si>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</si>
  <si>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</si>
  <si>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</si>
  <si>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</si>
  <si>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</si>
  <si>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</si>
  <si>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</si>
  <si>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</si>
  <si>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</si>
  <si>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</si>
  <si>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</si>
  <si>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</si>
  <si>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</si>
  <si>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</si>
  <si>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</si>
  <si>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</si>
  <si>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</si>
  <si>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</si>
  <si>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</si>
  <si>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</si>
  <si>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</si>
  <si>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</si>
  <si>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</si>
  <si>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</si>
  <si>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</si>
  <si>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</si>
  <si>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</si>
  <si>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</si>
  <si>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</si>
  <si>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</si>
  <si>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</si>
  <si>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</si>
  <si>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</si>
  <si>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</si>
  <si>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</si>
  <si>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</si>
  <si>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</si>
  <si>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</si>
  <si>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</si>
  <si>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</si>
  <si>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</si>
  <si>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</si>
  <si>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</si>
  <si>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</si>
  <si>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</si>
  <si>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</si>
  <si>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</si>
  <si>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</si>
  <si>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</si>
  <si>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</si>
  <si>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</si>
  <si>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</si>
  <si>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</si>
  <si>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</si>
  <si>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</si>
  <si>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</si>
  <si>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</si>
  <si>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</si>
  <si>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</si>
  <si>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</si>
  <si>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</si>
  <si>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</si>
  <si>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</si>
  <si>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</si>
  <si>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</si>
  <si>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</si>
  <si>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</si>
  <si>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</si>
  <si>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</si>
  <si>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</si>
  <si>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</si>
  <si>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</si>
  <si>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</si>
  <si>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</si>
  <si>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</si>
  <si>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</si>
  <si>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</si>
  <si>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</si>
  <si>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</si>
  <si>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</si>
  <si>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</si>
  <si>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</si>
  <si>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</si>
  <si>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</si>
  <si>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</si>
  <si>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</si>
  <si>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</si>
  <si>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</si>
  <si>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</si>
  <si>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</si>
  <si>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</si>
  <si>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</si>
  <si>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01.01.2012-30.06.2012</t>
  </si>
  <si>
    <t>1.ОЛ ТРЕЙД АД</t>
  </si>
  <si>
    <t>1. Берно ЕООД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</si>
</sst>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/m/yyyy&quot; &quot;&quot;г.&quot;;@"/>
    <numFmt numFmtId="181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3" fillId="15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B79">
      <selection activeCell="E97" sqref="E9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870</v>
      </c>
      <c r="F3" s="217" t="s">
        <v>2</v>
      </c>
      <c r="G3" s="172"/>
      <c r="H3" s="461">
        <v>175002913</v>
      </c>
    </row>
    <row r="4" spans="1:8" ht="15">
      <c r="A4" s="580" t="s">
        <v>3</v>
      </c>
      <c r="B4" s="577"/>
      <c r="C4" s="577"/>
      <c r="D4" s="577"/>
      <c r="E4" s="504" t="s">
        <v>159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499</v>
      </c>
      <c r="D11" s="151">
        <v>499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503</v>
      </c>
      <c r="D19" s="155">
        <f>SUM(D11:D18)</f>
        <v>503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-91</v>
      </c>
      <c r="H27" s="154">
        <f>SUM(H28:H30)</f>
        <v>-18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-154</v>
      </c>
      <c r="H29" s="316">
        <v>-81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-26</v>
      </c>
      <c r="H32" s="316">
        <v>-73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-117</v>
      </c>
      <c r="H33" s="154">
        <f>H27+H31+H32</f>
        <v>-91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1742</v>
      </c>
      <c r="D34" s="155">
        <f>SUM(D35:D38)</f>
        <v>1660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2946</v>
      </c>
      <c r="H36" s="154">
        <f>H25+H17+H33</f>
        <v>2972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f>1660+82</f>
        <v>1742</v>
      </c>
      <c r="D37" s="151">
        <v>1660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1742</v>
      </c>
      <c r="D45" s="155">
        <f>D34+D39+D44</f>
        <v>1660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2245</v>
      </c>
      <c r="D55" s="155">
        <f>D19+D20+D21+D27+D32+D45+D51+D53+D54</f>
        <v>2163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486</v>
      </c>
      <c r="D60" s="151">
        <v>578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</v>
      </c>
      <c r="H61" s="154">
        <f>SUM(H62:H68)</f>
        <v>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486</v>
      </c>
      <c r="D64" s="155">
        <f>SUM(D58:D63)</f>
        <v>578</v>
      </c>
      <c r="E64" s="237" t="s">
        <v>200</v>
      </c>
      <c r="F64" s="242" t="s">
        <v>201</v>
      </c>
      <c r="G64" s="152">
        <v>1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145</v>
      </c>
      <c r="D67" s="151">
        <v>145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74</v>
      </c>
      <c r="D68" s="151">
        <v>74</v>
      </c>
      <c r="E68" s="237" t="s">
        <v>213</v>
      </c>
      <c r="F68" s="242" t="s">
        <v>214</v>
      </c>
      <c r="G68" s="152">
        <v>2</v>
      </c>
      <c r="H68" s="152">
        <v>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</v>
      </c>
      <c r="H71" s="161">
        <f>H59+H60+H61+H69+H70</f>
        <v>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220</v>
      </c>
      <c r="D75" s="155">
        <f>SUM(D67:D74)</f>
        <v>219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</v>
      </c>
      <c r="H79" s="162">
        <f>H71+H74+H75+H76</f>
        <v>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</v>
      </c>
      <c r="D87" s="151">
        <v>14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</v>
      </c>
      <c r="D91" s="155">
        <f>SUM(D87:D90)</f>
        <v>14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710</v>
      </c>
      <c r="D93" s="155">
        <f>D64+D75+D84+D91+D92</f>
        <v>812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2955</v>
      </c>
      <c r="D94" s="164">
        <f>D93+D55</f>
        <v>2975</v>
      </c>
      <c r="E94" s="449" t="s">
        <v>270</v>
      </c>
      <c r="F94" s="289" t="s">
        <v>271</v>
      </c>
      <c r="G94" s="165">
        <f>G36+G39+G55+G79</f>
        <v>2955</v>
      </c>
      <c r="H94" s="165">
        <f>H36+H39+H55+H79</f>
        <v>2975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5" t="s">
        <v>273</v>
      </c>
      <c r="D98" s="575"/>
      <c r="E98" s="57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5" t="s">
        <v>861</v>
      </c>
      <c r="D100" s="576"/>
      <c r="E100" s="57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 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01.01.2012-30.06.2012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8</v>
      </c>
      <c r="D10" s="46">
        <v>11</v>
      </c>
      <c r="E10" s="298" t="s">
        <v>289</v>
      </c>
      <c r="F10" s="549" t="s">
        <v>290</v>
      </c>
      <c r="G10" s="550"/>
      <c r="H10" s="550">
        <v>94</v>
      </c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4</v>
      </c>
      <c r="D12" s="46">
        <v>4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94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109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</v>
      </c>
      <c r="D16" s="47">
        <v>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14</v>
      </c>
      <c r="D19" s="49">
        <f>SUM(D9:D15)+D16</f>
        <v>127</v>
      </c>
      <c r="E19" s="304" t="s">
        <v>317</v>
      </c>
      <c r="F19" s="552" t="s">
        <v>318</v>
      </c>
      <c r="G19" s="550"/>
      <c r="H19" s="550">
        <v>35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>
        <v>5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>
        <v>12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35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12</v>
      </c>
      <c r="D26" s="49">
        <f>SUM(D22:D25)</f>
        <v>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26</v>
      </c>
      <c r="D28" s="50">
        <f>D26+D19</f>
        <v>133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129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26</v>
      </c>
      <c r="H30" s="53">
        <f>IF((D28-H28)&gt;0,D28-H28,0)</f>
        <v>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26</v>
      </c>
      <c r="D33" s="49">
        <f>D28-D31+D32</f>
        <v>133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129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26</v>
      </c>
      <c r="H34" s="548">
        <f>IF((D33-H33)&gt;0,D33-H33,0)</f>
        <v>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26</v>
      </c>
      <c r="H39" s="559">
        <f>IF(H34&gt;0,IF(D35+H34&lt;0,0,D35+H34),IF(D34-D35&lt;0,D35-D34,0))</f>
        <v>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26</v>
      </c>
      <c r="H41" s="52">
        <f>IF(D39=0,IF(H39-H40&gt;0,H39-H40+D40,0),IF(D39-D40&lt;0,D40-D39+H40,0))</f>
        <v>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26</v>
      </c>
      <c r="D42" s="53">
        <f>D33+D35+D39</f>
        <v>133</v>
      </c>
      <c r="E42" s="128" t="s">
        <v>380</v>
      </c>
      <c r="F42" s="129" t="s">
        <v>381</v>
      </c>
      <c r="G42" s="53">
        <f>G39+G33</f>
        <v>26</v>
      </c>
      <c r="H42" s="53">
        <f>H39+H33</f>
        <v>133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78"/>
      <c r="E48" s="578"/>
      <c r="F48" s="578"/>
      <c r="G48" s="578"/>
      <c r="H48" s="57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79"/>
      <c r="E50" s="579"/>
      <c r="F50" s="579"/>
      <c r="G50" s="579"/>
      <c r="H50" s="57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01.01.2012-30.06.2012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/>
      <c r="D10" s="54">
        <v>113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-14</v>
      </c>
      <c r="D11" s="54">
        <v>-33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-4</v>
      </c>
      <c r="D13" s="54">
        <v>-4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>
        <v>-7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>
        <v>-6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7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-11</v>
      </c>
      <c r="D20" s="55">
        <f>SUM(D10:D19)</f>
        <v>63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>
        <v>-7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-7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>
        <v>70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>
        <v>-102</v>
      </c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-32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-11</v>
      </c>
      <c r="D43" s="55">
        <f>D42+D32+D20</f>
        <v>24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14</v>
      </c>
      <c r="D44" s="132">
        <v>83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3</v>
      </c>
      <c r="D45" s="55">
        <f>D44+D43</f>
        <v>107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 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01.01.2012-30.06.2012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-154</v>
      </c>
      <c r="K11" s="60"/>
      <c r="L11" s="344">
        <f>SUM(C11:K11)</f>
        <v>2972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-154</v>
      </c>
      <c r="K15" s="61">
        <f t="shared" si="2"/>
        <v>0</v>
      </c>
      <c r="L15" s="344">
        <f t="shared" si="1"/>
        <v>2972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-26</v>
      </c>
      <c r="K16" s="60"/>
      <c r="L16" s="344">
        <f t="shared" si="1"/>
        <v>-26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-180</v>
      </c>
      <c r="K29" s="59">
        <f t="shared" si="6"/>
        <v>0</v>
      </c>
      <c r="L29" s="344">
        <f t="shared" si="1"/>
        <v>2946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-180</v>
      </c>
      <c r="K32" s="59">
        <f t="shared" si="7"/>
        <v>0</v>
      </c>
      <c r="L32" s="344">
        <f t="shared" si="1"/>
        <v>2946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ВИНЪС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01.01.2012-30.06.2012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499</v>
      </c>
      <c r="E9" s="189"/>
      <c r="F9" s="189"/>
      <c r="G9" s="74">
        <f>D9+E9-F9</f>
        <v>499</v>
      </c>
      <c r="H9" s="65"/>
      <c r="I9" s="65"/>
      <c r="J9" s="74">
        <f>G9+H9-I9</f>
        <v>499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499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503</v>
      </c>
      <c r="E17" s="194">
        <f>SUM(E9:E16)</f>
        <v>0</v>
      </c>
      <c r="F17" s="194">
        <f>SUM(F9:F16)</f>
        <v>0</v>
      </c>
      <c r="G17" s="74">
        <f t="shared" si="2"/>
        <v>503</v>
      </c>
      <c r="H17" s="75">
        <f>SUM(H9:H16)</f>
        <v>0</v>
      </c>
      <c r="I17" s="75">
        <f>SUM(I9:I16)</f>
        <v>0</v>
      </c>
      <c r="J17" s="74">
        <f t="shared" si="3"/>
        <v>503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503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1660</v>
      </c>
      <c r="E27" s="192">
        <f aca="true" t="shared" si="8" ref="E27:P27">SUM(E28:E31)</f>
        <v>82</v>
      </c>
      <c r="F27" s="192">
        <f t="shared" si="8"/>
        <v>0</v>
      </c>
      <c r="G27" s="71">
        <f t="shared" si="2"/>
        <v>1742</v>
      </c>
      <c r="H27" s="70">
        <f t="shared" si="8"/>
        <v>0</v>
      </c>
      <c r="I27" s="70">
        <f t="shared" si="8"/>
        <v>0</v>
      </c>
      <c r="J27" s="71">
        <f t="shared" si="3"/>
        <v>1742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1742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>
        <v>82</v>
      </c>
      <c r="F28" s="189"/>
      <c r="G28" s="74">
        <f t="shared" si="2"/>
        <v>82</v>
      </c>
      <c r="H28" s="65"/>
      <c r="I28" s="65"/>
      <c r="J28" s="74">
        <f t="shared" si="3"/>
        <v>82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82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1660</v>
      </c>
      <c r="E30" s="189"/>
      <c r="F30" s="189"/>
      <c r="G30" s="74">
        <f t="shared" si="2"/>
        <v>1660</v>
      </c>
      <c r="H30" s="72"/>
      <c r="I30" s="72"/>
      <c r="J30" s="74">
        <f t="shared" si="3"/>
        <v>1660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1660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1660</v>
      </c>
      <c r="E38" s="194">
        <f aca="true" t="shared" si="12" ref="E38:P38">E27+E32+E37</f>
        <v>82</v>
      </c>
      <c r="F38" s="194">
        <f t="shared" si="12"/>
        <v>0</v>
      </c>
      <c r="G38" s="74">
        <f t="shared" si="2"/>
        <v>1742</v>
      </c>
      <c r="H38" s="75">
        <f t="shared" si="12"/>
        <v>0</v>
      </c>
      <c r="I38" s="75">
        <f t="shared" si="12"/>
        <v>0</v>
      </c>
      <c r="J38" s="74">
        <f t="shared" si="3"/>
        <v>1742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1742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2163</v>
      </c>
      <c r="E40" s="438">
        <f>E17+E18+E19+E25+E38+E39</f>
        <v>82</v>
      </c>
      <c r="F40" s="438">
        <f aca="true" t="shared" si="13" ref="F40:R40">F17+F18+F19+F25+F38+F39</f>
        <v>0</v>
      </c>
      <c r="G40" s="438">
        <f t="shared" si="13"/>
        <v>2245</v>
      </c>
      <c r="H40" s="438">
        <f t="shared" si="13"/>
        <v>0</v>
      </c>
      <c r="I40" s="438">
        <f t="shared" si="13"/>
        <v>0</v>
      </c>
      <c r="J40" s="438">
        <f t="shared" si="13"/>
        <v>2245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2245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" sqref="A1:E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01.01.2012-30.06.2012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145</v>
      </c>
      <c r="D24" s="119">
        <f>SUM(D25:D27)</f>
        <v>145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74</v>
      </c>
      <c r="D29" s="108">
        <v>74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220</v>
      </c>
      <c r="D43" s="104">
        <f>D24+D28+D29+D31+D30+D32+D33+D38</f>
        <v>220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220</v>
      </c>
      <c r="D44" s="103">
        <f>D43+D21+D19+D9</f>
        <v>220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3</v>
      </c>
      <c r="D85" s="104">
        <f>SUM(D86:D90)+D94</f>
        <v>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/>
      <c r="D89" s="108"/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6</v>
      </c>
      <c r="D95" s="108">
        <v>6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9</v>
      </c>
      <c r="D96" s="104">
        <f>D85+D80+D75+D71+D95</f>
        <v>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9</v>
      </c>
      <c r="D97" s="104">
        <f>D96+D68+D66</f>
        <v>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01.01.2012-30.06.2012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01.01.2012-30.06.2012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873</v>
      </c>
      <c r="B12" s="37"/>
      <c r="C12" s="441">
        <v>82</v>
      </c>
      <c r="D12" s="441">
        <v>100</v>
      </c>
      <c r="E12" s="441"/>
      <c r="F12" s="443">
        <f>C12-E12</f>
        <v>82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82</v>
      </c>
      <c r="D27" s="429"/>
      <c r="E27" s="429">
        <f>SUM(E12:E26)</f>
        <v>0</v>
      </c>
      <c r="F27" s="442">
        <f>SUM(F12:F26)</f>
        <v>82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872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1742</v>
      </c>
      <c r="D79" s="429"/>
      <c r="E79" s="429">
        <f>E78+E61+E44+E27</f>
        <v>0</v>
      </c>
      <c r="F79" s="442">
        <f>F78+F61+F44+F27</f>
        <v>1742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Denica</cp:lastModifiedBy>
  <cp:lastPrinted>2011-04-20T13:37:58Z</cp:lastPrinted>
  <dcterms:created xsi:type="dcterms:W3CDTF">2000-06-29T12:02:40Z</dcterms:created>
  <dcterms:modified xsi:type="dcterms:W3CDTF">2012-07-31T09:19:26Z</dcterms:modified>
  <cp:category/>
  <cp:version/>
  <cp:contentType/>
  <cp:contentStatus/>
</cp:coreProperties>
</file>