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капитал'!$A$1:$N$49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<sst xmlns="http://schemas.openxmlformats.org/spreadsheetml/2006/main" count="1995" uniqueCount="694">
  <si>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</si>
  <si>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</si>
  <si>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</si>
  <si>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</si>
  <si>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</si>
  <si>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</si>
  <si>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</si>
  <si>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</si>
  <si>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</si>
  <si>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</si>
  <si>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</si>
  <si>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</si>
  <si>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</si>
  <si>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</si>
  <si>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</si>
  <si>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</si>
  <si>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</si>
  <si>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</si>
  <si>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</si>
  <si>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</si>
  <si>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</si>
  <si>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</si>
  <si>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</si>
  <si>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</si>
  <si>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</si>
  <si>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</si>
  <si>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</si>
  <si>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</si>
  <si>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</si>
  <si>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</si>
  <si>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</si>
  <si>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</si>
  <si>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</si>
  <si>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</si>
  <si>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</si>
  <si>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</si>
  <si>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</si>
  <si>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</si>
  <si>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</si>
  <si>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</si>
  <si>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</si>
  <si>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</si>
  <si>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</si>
  <si>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</si>
  <si>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</si>
  <si>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</si>
  <si>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</si>
  <si>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</si>
  <si>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</si>
  <si>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</si>
  <si>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</si>
  <si>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</si>
  <si>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</si>
  <si>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</si>
  <si>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</si>
  <si>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</si>
  <si>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</si>
  <si>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</si>
  <si>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</si>
  <si>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</si>
  <si>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</si>
  <si>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</si>
  <si>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</si>
  <si>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</si>
  <si>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</si>
  <si>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</si>
  <si>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</si>
  <si>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</si>
  <si>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</si>
  <si>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</si>
  <si>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</si>
  <si>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</si>
  <si>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</si>
  <si>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</si>
  <si>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</si>
  <si>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</si>
  <si>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</si>
  <si>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</si>
  <si>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</si>
  <si>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</si>
  <si>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</si>
  <si>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</si>
  <si>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</si>
  <si>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</si>
  <si>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</si>
  <si>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</si>
  <si>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</si>
  <si>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</si>
  <si>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</si>
  <si>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</si>
  <si>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</si>
  <si>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</si>
  <si>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</si>
  <si>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</si>
  <si>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</si>
  <si>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</si>
  <si>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</si>
  <si>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</si>
  <si>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</si>
  <si>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</si>
  <si>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</si>
  <si>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</si>
  <si>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</si>
  <si>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</si>
  <si>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</si>
  <si>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</si>
  <si>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</si>
  <si>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</si>
  <si>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</si>
  <si>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</si>
  <si>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</si>
  <si>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</si>
  <si>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</si>
  <si>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</si>
  <si>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</si>
  <si>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</si>
  <si>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</si>
  <si>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</si>
  <si>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</si>
  <si>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</si>
  <si>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</si>
  <si>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</si>
  <si>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</si>
  <si>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</si>
  <si>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</si>
  <si>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</si>
  <si>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</si>
  <si>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</si>
  <si>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</si>
  <si>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</si>
  <si>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</si>
  <si>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</si>
  <si>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</si>
  <si>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</si>
  <si>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</si>
  <si>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</si>
  <si>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</si>
  <si>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</si>
  <si>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</si>
  <si>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</si>
  <si>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</si>
  <si>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</si>
  <si>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</si>
  <si>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</si>
  <si>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</si>
  <si>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</si>
  <si>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</si>
  <si>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</si>
  <si>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</si>
  <si>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</si>
  <si>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</si>
  <si>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</si>
  <si>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</si>
  <si>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</si>
  <si>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</si>
  <si>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</si>
  <si>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</si>
  <si>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</si>
  <si>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</si>
  <si>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</si>
  <si>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</si>
  <si>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</si>
  <si>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</si>
  <si>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</si>
  <si>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</si>
  <si>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</si>
  <si>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</si>
  <si>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</si>
  <si>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</si>
  <si>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</si>
  <si>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</si>
  <si>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</si>
  <si>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</si>
  <si>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</si>
  <si>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</si>
  <si>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</si>
  <si>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</si>
  <si>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</si>
  <si>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</si>
  <si>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</si>
  <si>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</si>
  <si>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</si>
  <si>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</si>
  <si>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</si>
  <si>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</si>
  <si>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</si>
  <si>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</si>
  <si>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</si>
  <si>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</si>
  <si>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</si>
  <si>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</si>
  <si>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</si>
  <si>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</si>
  <si>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</si>
  <si>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</si>
  <si>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</si>
  <si>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</si>
  <si>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</si>
  <si>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</si>
  <si>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</si>
  <si>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</si>
  <si>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</si>
  <si>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</si>
  <si>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</si>
  <si>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</si>
  <si>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</si>
  <si>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</si>
  <si>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</si>
  <si>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</si>
  <si>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</si>
  <si>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</si>
  <si>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</si>
  <si>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</si>
  <si>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</si>
  <si>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</si>
  <si>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</si>
  <si>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</si>
  <si>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</si>
  <si>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</si>
  <si>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</si>
  <si>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</si>
  <si>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</si>
  <si>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</si>
  <si>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</si>
  <si>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</si>
  <si>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</si>
  <si>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</si>
  <si>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</si>
  <si>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</si>
  <si>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</si>
  <si>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</si>
  <si>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</si>
  <si>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</si>
  <si>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</si>
  <si>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</si>
  <si>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</si>
  <si>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</si>
  <si>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</si>
  <si>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</si>
  <si>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</si>
  <si>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</si>
  <si>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</si>
  <si>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</si>
  <si>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</si>
  <si>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</si>
  <si>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</si>
  <si>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</si>
  <si>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</si>
  <si>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</si>
  <si>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</si>
  <si>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</si>
  <si>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</si>
  <si>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</si>
  <si>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</si>
  <si>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</si>
  <si>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</si>
  <si>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</si>
  <si>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</si>
  <si>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</si>
  <si>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</si>
  <si>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</si>
  <si>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</si>
  <si>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</si>
  <si>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</si>
  <si>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</si>
  <si>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</si>
  <si>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</si>
  <si>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</si>
  <si>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</si>
  <si>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</si>
  <si>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</si>
  <si>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</si>
  <si>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</si>
  <si>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</si>
  <si>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</si>
  <si>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</si>
  <si>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</si>
  <si>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</si>
  <si>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</si>
  <si>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</si>
  <si>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</si>
  <si>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</si>
  <si>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</si>
  <si>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</si>
  <si>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</si>
  <si>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</si>
  <si>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</si>
  <si>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</si>
  <si>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</si>
  <si>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</si>
  <si>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</si>
  <si>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</si>
  <si>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</si>
  <si>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</si>
  <si>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</si>
  <si>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</si>
  <si>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</si>
  <si>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</si>
  <si>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</si>
  <si>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</si>
  <si>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</si>
  <si>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</si>
  <si>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</si>
  <si>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</si>
  <si>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</si>
  <si>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</si>
  <si>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</si>
  <si>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</si>
  <si>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</si>
  <si>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</si>
  <si>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</si>
  <si>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</si>
  <si>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</si>
  <si>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</si>
  <si>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</si>
  <si>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</si>
  <si>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</si>
  <si>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</si>
  <si>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</si>
  <si>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</si>
  <si>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</si>
  <si>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</si>
  <si>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</si>
  <si>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</si>
  <si>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</si>
  <si>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</si>
  <si>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</si>
  <si>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</si>
  <si>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</si>
  <si>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</si>
  <si>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</si>
  <si>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</si>
  <si>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</si>
  <si>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</si>
  <si>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</si>
  <si>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</si>
  <si>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</si>
  <si>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</si>
  <si>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</si>
  <si>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</si>
  <si>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</si>
  <si>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</si>
  <si>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</si>
  <si>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</si>
  <si>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</si>
  <si>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</si>
  <si>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</si>
  <si>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</si>
  <si>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</si>
  <si>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</si>
  <si>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</si>
  <si>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</si>
  <si>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</si>
  <si>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</si>
  <si>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</si>
  <si>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</si>
  <si>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</si>
  <si>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</si>
  <si>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</si>
  <si>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</si>
  <si>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</si>
  <si>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</si>
  <si>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</si>
  <si>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</si>
  <si>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</si>
  <si>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</si>
  <si>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</si>
  <si>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</si>
  <si>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</si>
  <si>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</si>
  <si>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</si>
  <si>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</si>
  <si>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</si>
  <si>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</si>
  <si>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</si>
  <si>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</si>
  <si>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</si>
  <si>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</si>
  <si>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</si>
  <si>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</si>
  <si>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</si>
  <si>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</si>
  <si>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</si>
  <si>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</si>
  <si>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</si>
  <si>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</si>
  <si>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</si>
  <si>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</si>
  <si>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</si>
  <si>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</si>
  <si>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</si>
  <si>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</si>
  <si>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</si>
  <si>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</si>
  <si>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</si>
  <si>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</si>
  <si>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</si>
  <si>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</si>
  <si>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</si>
  <si>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</si>
  <si>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</si>
  <si>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</si>
  <si>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</si>
  <si>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</si>
  <si>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</si>
  <si>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</si>
  <si>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</si>
  <si>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</si>
  <si>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</si>
  <si>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</si>
  <si>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</si>
  <si>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</si>
  <si>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</si>
  <si>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</si>
  <si>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</si>
  <si>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</si>
  <si>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</si>
  <si>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</si>
  <si>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</si>
  <si>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</si>
  <si>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</si>
  <si>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</si>
  <si>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</si>
  <si>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</si>
  <si>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</si>
  <si>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</si>
  <si>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</si>
  <si>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</si>
  <si>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</si>
  <si>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</si>
  <si>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</si>
  <si>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</si>
  <si>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</si>
  <si>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</si>
  <si>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</si>
  <si>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</si>
  <si>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</si>
  <si>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</si>
  <si>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</si>
  <si>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</si>
  <si>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</si>
  <si>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</si>
  <si>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</si>
  <si>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</si>
  <si>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</si>
  <si>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</si>
  <si>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</si>
  <si>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</si>
  <si>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</si>
  <si>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</si>
  <si>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</si>
  <si>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</si>
  <si>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</si>
  <si>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</si>
  <si>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</si>
  <si>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</si>
  <si>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</si>
  <si>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</si>
  <si>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</si>
  <si>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</si>
  <si>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</si>
  <si>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</si>
  <si>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</si>
  <si>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</si>
  <si>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</si>
  <si>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</si>
  <si>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</si>
  <si>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</si>
  <si>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</si>
  <si>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</si>
  <si>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</si>
  <si>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</si>
  <si>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</si>
  <si>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</si>
  <si>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</si>
  <si>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</si>
  <si>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</si>
  <si>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</si>
  <si>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</si>
  <si>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</si>
  <si>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</si>
  <si>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</si>
  <si>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</si>
  <si>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</si>
  <si>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</si>
  <si>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</si>
  <si>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</si>
  <si>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</si>
  <si>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</si>
  <si>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</si>
  <si>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</si>
  <si>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</si>
  <si>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</si>
  <si>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</si>
  <si>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</si>
  <si>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</si>
  <si>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</si>
  <si>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</si>
  <si>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</si>
  <si>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</si>
  <si>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</si>
  <si>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</si>
  <si>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</si>
  <si>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</si>
  <si>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</si>
  <si>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</si>
  <si>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</si>
  <si>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</si>
  <si>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</si>
  <si>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</si>
  <si>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</si>
  <si>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</si>
  <si>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</si>
  <si>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</si>
  <si>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</si>
  <si>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</si>
  <si>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</si>
  <si>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</si>
  <si>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</si>
  <si>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</si>
  <si>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</si>
  <si>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</si>
  <si>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</si>
  <si>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</si>
  <si>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</si>
  <si>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</si>
  <si>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</si>
  <si>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</si>
  <si>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</si>
  <si>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</si>
  <si>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</si>
  <si>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</si>
  <si>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</si>
  <si>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</si>
  <si>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</si>
  <si>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</si>
  <si>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</si>
  <si>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</si>
  <si>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</si>
  <si>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</si>
  <si>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</si>
  <si>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</si>
  <si>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</si>
  <si>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</si>
  <si>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</si>
  <si>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</si>
  <si>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</si>
  <si>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</si>
  <si>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</si>
  <si>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</si>
  <si>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</si>
  <si>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</si>
  <si>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</si>
  <si>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</si>
  <si>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</si>
  <si>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</si>
  <si>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</si>
  <si>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</si>
  <si>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</si>
  <si>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</si>
  <si>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</si>
  <si>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</si>
  <si>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</si>
  <si>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</si>
  <si>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</si>
  <si>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</si>
  <si>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</si>
  <si>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</si>
  <si>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</si>
  <si>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</si>
  <si>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</si>
  <si>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</si>
  <si>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</si>
  <si>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</si>
  <si>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</si>
  <si>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</si>
  <si>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</si>
  <si>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</si>
  <si>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</si>
  <si>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</si>
  <si>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</si>
  <si>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</si>
  <si>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</si>
  <si>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</si>
  <si>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</si>
  <si>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</si>
  <si>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</si>
  <si>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</si>
  <si>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</si>
  <si>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</si>
  <si>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</si>
  <si>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</si>
  <si>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</si>
  <si>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</si>
  <si>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</si>
  <si>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</si>
  <si>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</si>
  <si>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</si>
  <si>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</si>
  <si>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</si>
  <si>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</si>
  <si>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</si>
  <si>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</si>
  <si>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</si>
  <si>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</si>
  <si>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</si>
  <si>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</si>
  <si>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</si>
  <si>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</si>
  <si>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</si>
  <si>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</si>
  <si>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</si>
  <si>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</si>
  <si>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</si>
  <si>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</si>
  <si>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</si>
  <si>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</si>
  <si>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</si>
  <si>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</si>
  <si>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</si>
  <si>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</si>
  <si>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</si>
  <si>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</si>
  <si>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</si>
  <si>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</si>
  <si>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</si>
  <si>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</si>
  <si>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</si>
  <si>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</si>
  <si>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</si>
  <si>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</si>
  <si>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</si>
  <si>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</si>
  <si>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</si>
  <si>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</si>
  <si>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</si>
  <si>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</si>
  <si>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</si>
  <si>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</si>
  <si>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</si>
  <si>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</si>
  <si>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</si>
  <si>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</si>
  <si>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</si>
  <si>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</si>
  <si>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</si>
  <si>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</si>
  <si>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</si>
  <si>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</si>
  <si>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</si>
  <si>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</si>
  <si>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</si>
  <si>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</si>
  <si>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</si>
  <si>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</si>
  <si>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</si>
  <si>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</si>
  <si>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</si>
  <si>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</si>
  <si>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</si>
  <si>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</si>
  <si>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</si>
  <si>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</si>
  <si>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</si>
  <si>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</si>
  <si>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</si>
  <si>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</si>
  <si>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</si>
  <si>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</si>
  <si>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</si>
  <si>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</si>
  <si>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</si>
  <si>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</si>
  <si>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</si>
  <si>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</si>
  <si>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</si>
  <si>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</si>
  <si>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</si>
  <si>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</si>
  <si>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</si>
  <si>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</si>
  <si>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</si>
  <si>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118001673</t>
  </si>
  <si>
    <t>086/813300</t>
  </si>
  <si>
    <t>086/821153</t>
  </si>
  <si>
    <t>Оргтехника АД</t>
  </si>
  <si>
    <t>Върбан Георгиев Върбанов</t>
  </si>
  <si>
    <t>Изпълнителен директор</t>
  </si>
  <si>
    <t>Гр.Силистра , ул.Петър Бояджиев №31</t>
  </si>
  <si>
    <t>Гл.счетоводител</t>
  </si>
  <si>
    <t>marketing@orgtechnica.bg</t>
  </si>
  <si>
    <t>В.Върбанов</t>
  </si>
  <si>
    <t>Л.Драгнева</t>
  </si>
  <si>
    <t>В. Върбанов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</si>
</sst>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83" fontId="10" fillId="2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25" sqref="D25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43190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43216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Л.Драгнева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43216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686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 t="s">
        <v>684</v>
      </c>
    </row>
    <row r="23" spans="1:2" ht="15.75">
      <c r="A23" s="10" t="s">
        <v>7</v>
      </c>
      <c r="B23" s="467" t="s">
        <v>690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627</v>
      </c>
      <c r="D12" s="137">
        <v>627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172</v>
      </c>
      <c r="D13" s="137">
        <v>186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74</v>
      </c>
      <c r="D14" s="137">
        <v>77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31</v>
      </c>
      <c r="D15" s="137">
        <v>30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</v>
      </c>
      <c r="D16" s="137">
        <v>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906</v>
      </c>
      <c r="D20" s="377">
        <f>SUM(D12:D19)</f>
        <v>922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214</v>
      </c>
      <c r="H21" s="137">
        <v>214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1722</v>
      </c>
      <c r="H22" s="393">
        <f>SUM(H23:H25)</f>
        <v>1722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1394</v>
      </c>
      <c r="H25" s="137">
        <v>1394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1936</v>
      </c>
      <c r="H26" s="377">
        <f>H20+H21+H22</f>
        <v>1936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40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-84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-44</v>
      </c>
      <c r="H34" s="377">
        <f>H28+H32+H33</f>
        <v>40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2190</v>
      </c>
      <c r="H37" s="379">
        <f>H26+H18+H34</f>
        <v>2274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68</v>
      </c>
      <c r="H52" s="137">
        <v>68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165</v>
      </c>
      <c r="D55" s="270">
        <v>165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1071</v>
      </c>
      <c r="D56" s="381">
        <f>D20+D21+D22+D28+D33+D46+D52+D54+D55</f>
        <v>1087</v>
      </c>
      <c r="E56" s="87" t="s">
        <v>557</v>
      </c>
      <c r="F56" s="86" t="s">
        <v>172</v>
      </c>
      <c r="G56" s="378">
        <f>G50+G52+G53+G54+G55</f>
        <v>68</v>
      </c>
      <c r="H56" s="379">
        <f>H50+H52+H53+H54+H55</f>
        <v>68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830</v>
      </c>
      <c r="D59" s="137">
        <v>835</v>
      </c>
      <c r="E59" s="142" t="s">
        <v>180</v>
      </c>
      <c r="F59" s="277" t="s">
        <v>181</v>
      </c>
      <c r="G59" s="138">
        <v>155</v>
      </c>
      <c r="H59" s="137">
        <v>170</v>
      </c>
    </row>
    <row r="60" spans="1:13" ht="15.75">
      <c r="A60" s="76" t="s">
        <v>178</v>
      </c>
      <c r="B60" s="78" t="s">
        <v>179</v>
      </c>
      <c r="C60" s="138">
        <v>429</v>
      </c>
      <c r="D60" s="137">
        <v>555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524</v>
      </c>
      <c r="H61" s="375">
        <f>SUM(H62:H68)</f>
        <v>553</v>
      </c>
    </row>
    <row r="62" spans="1:13" ht="15.75">
      <c r="A62" s="76" t="s">
        <v>186</v>
      </c>
      <c r="B62" s="81" t="s">
        <v>187</v>
      </c>
      <c r="C62" s="138">
        <v>120</v>
      </c>
      <c r="D62" s="137">
        <v>139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338</v>
      </c>
      <c r="H64" s="137">
        <v>322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1379</v>
      </c>
      <c r="D65" s="377">
        <f>SUM(D59:D64)</f>
        <v>1529</v>
      </c>
      <c r="E65" s="76" t="s">
        <v>201</v>
      </c>
      <c r="F65" s="80" t="s">
        <v>202</v>
      </c>
      <c r="G65" s="138">
        <v>49</v>
      </c>
      <c r="H65" s="137">
        <v>91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108</v>
      </c>
      <c r="H66" s="137">
        <v>111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24</v>
      </c>
      <c r="H67" s="137">
        <v>23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</v>
      </c>
      <c r="H68" s="137">
        <v>6</v>
      </c>
    </row>
    <row r="69" spans="1:8" ht="15.75">
      <c r="A69" s="76" t="s">
        <v>210</v>
      </c>
      <c r="B69" s="78" t="s">
        <v>211</v>
      </c>
      <c r="C69" s="138">
        <v>457</v>
      </c>
      <c r="D69" s="137">
        <v>365</v>
      </c>
      <c r="E69" s="142" t="s">
        <v>79</v>
      </c>
      <c r="F69" s="80" t="s">
        <v>216</v>
      </c>
      <c r="G69" s="138">
        <v>109</v>
      </c>
      <c r="H69" s="137">
        <v>57</v>
      </c>
    </row>
    <row r="70" spans="1:8" ht="15.75">
      <c r="A70" s="76" t="s">
        <v>214</v>
      </c>
      <c r="B70" s="78" t="s">
        <v>215</v>
      </c>
      <c r="C70" s="138">
        <v>24</v>
      </c>
      <c r="D70" s="137">
        <v>48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788</v>
      </c>
      <c r="H71" s="377">
        <f>H59+H60+H61+H69+H70</f>
        <v>780</v>
      </c>
    </row>
    <row r="72" spans="1:8" ht="15.75">
      <c r="A72" s="76" t="s">
        <v>221</v>
      </c>
      <c r="B72" s="78" t="s">
        <v>222</v>
      </c>
      <c r="C72" s="138">
        <v>29</v>
      </c>
      <c r="D72" s="137">
        <v>29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47</v>
      </c>
      <c r="D73" s="137">
        <v>19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558</v>
      </c>
      <c r="D76" s="377">
        <f>SUM(D68:D75)</f>
        <v>461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788</v>
      </c>
      <c r="H79" s="379">
        <f>H71+H73+H75+H77</f>
        <v>780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31</v>
      </c>
      <c r="D89" s="137">
        <v>39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35</v>
      </c>
      <c r="D92" s="377">
        <f>SUM(D88:D91)</f>
        <v>42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1975</v>
      </c>
      <c r="D94" s="381">
        <f>D65+D76+D85+D92+D93</f>
        <v>2035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3046</v>
      </c>
      <c r="D95" s="383">
        <f>D94+D56</f>
        <v>3122</v>
      </c>
      <c r="E95" s="169" t="s">
        <v>635</v>
      </c>
      <c r="F95" s="280" t="s">
        <v>268</v>
      </c>
      <c r="G95" s="382">
        <f>G37+G40+G56+G79</f>
        <v>3046</v>
      </c>
      <c r="H95" s="383">
        <f>H37+H40+H56+H79</f>
        <v>3122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43216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Л.Драгнева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691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2" manualBreakCount="2">
    <brk id="55" max="7" man="1"/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6" sqref="G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389</v>
      </c>
      <c r="D12" s="257">
        <v>804</v>
      </c>
      <c r="E12" s="135" t="s">
        <v>277</v>
      </c>
      <c r="F12" s="180" t="s">
        <v>278</v>
      </c>
      <c r="G12" s="256">
        <v>691</v>
      </c>
      <c r="H12" s="257">
        <v>1274</v>
      </c>
    </row>
    <row r="13" spans="1:8" ht="15.75">
      <c r="A13" s="135" t="s">
        <v>279</v>
      </c>
      <c r="B13" s="131" t="s">
        <v>280</v>
      </c>
      <c r="C13" s="256">
        <v>79</v>
      </c>
      <c r="D13" s="257">
        <v>178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21</v>
      </c>
      <c r="D14" s="257">
        <v>24</v>
      </c>
      <c r="E14" s="185" t="s">
        <v>285</v>
      </c>
      <c r="F14" s="180" t="s">
        <v>286</v>
      </c>
      <c r="G14" s="256">
        <v>69</v>
      </c>
      <c r="H14" s="257">
        <v>98</v>
      </c>
    </row>
    <row r="15" spans="1:8" ht="15.75">
      <c r="A15" s="135" t="s">
        <v>287</v>
      </c>
      <c r="B15" s="131" t="s">
        <v>288</v>
      </c>
      <c r="C15" s="256">
        <v>196</v>
      </c>
      <c r="D15" s="257">
        <v>201</v>
      </c>
      <c r="E15" s="185" t="s">
        <v>79</v>
      </c>
      <c r="F15" s="180" t="s">
        <v>289</v>
      </c>
      <c r="G15" s="256">
        <v>84</v>
      </c>
      <c r="H15" s="257">
        <v>65</v>
      </c>
    </row>
    <row r="16" spans="1:8" ht="15.75">
      <c r="A16" s="135" t="s">
        <v>290</v>
      </c>
      <c r="B16" s="131" t="s">
        <v>291</v>
      </c>
      <c r="C16" s="256">
        <v>34</v>
      </c>
      <c r="D16" s="257">
        <v>36</v>
      </c>
      <c r="E16" s="176" t="s">
        <v>52</v>
      </c>
      <c r="F16" s="204" t="s">
        <v>292</v>
      </c>
      <c r="G16" s="407">
        <f>SUM(G12:G15)</f>
        <v>844</v>
      </c>
      <c r="H16" s="408">
        <f>SUM(H12:H15)</f>
        <v>1437</v>
      </c>
    </row>
    <row r="17" spans="1:8" ht="31.5">
      <c r="A17" s="135" t="s">
        <v>293</v>
      </c>
      <c r="B17" s="131" t="s">
        <v>294</v>
      </c>
      <c r="C17" s="256">
        <v>60</v>
      </c>
      <c r="D17" s="257">
        <v>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136</v>
      </c>
      <c r="D18" s="257">
        <v>62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</v>
      </c>
      <c r="D19" s="257">
        <v>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918</v>
      </c>
      <c r="D22" s="408">
        <f>SUM(D12:D18)+D19</f>
        <v>1315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7">
        <v>2</v>
      </c>
      <c r="E25" s="135" t="s">
        <v>318</v>
      </c>
      <c r="F25" s="177" t="s">
        <v>319</v>
      </c>
      <c r="G25" s="256">
        <v>14</v>
      </c>
      <c r="H25" s="257">
        <v>3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18</v>
      </c>
      <c r="D27" s="257">
        <v>12</v>
      </c>
      <c r="E27" s="176" t="s">
        <v>104</v>
      </c>
      <c r="F27" s="178" t="s">
        <v>326</v>
      </c>
      <c r="G27" s="407">
        <f>SUM(G22:G26)</f>
        <v>14</v>
      </c>
      <c r="H27" s="408">
        <f>SUM(H22:H26)</f>
        <v>3</v>
      </c>
    </row>
    <row r="28" spans="1:8" ht="15.75">
      <c r="A28" s="135" t="s">
        <v>79</v>
      </c>
      <c r="B28" s="177" t="s">
        <v>327</v>
      </c>
      <c r="C28" s="256">
        <v>4</v>
      </c>
      <c r="D28" s="257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24</v>
      </c>
      <c r="D29" s="408">
        <f>SUM(D25:D28)</f>
        <v>20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942</v>
      </c>
      <c r="D31" s="414">
        <f>D29+D22</f>
        <v>1335</v>
      </c>
      <c r="E31" s="191" t="s">
        <v>548</v>
      </c>
      <c r="F31" s="206" t="s">
        <v>331</v>
      </c>
      <c r="G31" s="193">
        <f>G16+G18+G27</f>
        <v>858</v>
      </c>
      <c r="H31" s="194">
        <f>H16+H18+H27</f>
        <v>1440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105</v>
      </c>
      <c r="E33" s="173" t="s">
        <v>334</v>
      </c>
      <c r="F33" s="178" t="s">
        <v>335</v>
      </c>
      <c r="G33" s="407">
        <f>IF((C31-G31)&gt;0,C31-G31,0)</f>
        <v>84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942</v>
      </c>
      <c r="D36" s="416">
        <f>D31-D34+D35</f>
        <v>1335</v>
      </c>
      <c r="E36" s="202" t="s">
        <v>346</v>
      </c>
      <c r="F36" s="196" t="s">
        <v>347</v>
      </c>
      <c r="G36" s="207">
        <f>G35-G34+G31</f>
        <v>858</v>
      </c>
      <c r="H36" s="208">
        <f>H35-H34+H31</f>
        <v>1440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105</v>
      </c>
      <c r="E37" s="201" t="s">
        <v>350</v>
      </c>
      <c r="F37" s="206" t="s">
        <v>351</v>
      </c>
      <c r="G37" s="193">
        <f>IF((C36-G36)&gt;0,C36-G36,0)</f>
        <v>84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105</v>
      </c>
      <c r="E42" s="187" t="s">
        <v>362</v>
      </c>
      <c r="F42" s="136" t="s">
        <v>363</v>
      </c>
      <c r="G42" s="181">
        <f>IF(G37&gt;0,IF(C38+G37&lt;0,0,C38+G37),IF(C37-C38&lt;0,C38-C37,0))</f>
        <v>84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105</v>
      </c>
      <c r="E44" s="202" t="s">
        <v>369</v>
      </c>
      <c r="F44" s="209" t="s">
        <v>370</v>
      </c>
      <c r="G44" s="207">
        <f>IF(C42=0,IF(G42-G43&gt;0,G42-G43+C43,0),IF(C42-C43&lt;0,C43-C42+G43,0))</f>
        <v>84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942</v>
      </c>
      <c r="D45" s="410">
        <f>D36+D38+D42</f>
        <v>1440</v>
      </c>
      <c r="E45" s="210" t="s">
        <v>373</v>
      </c>
      <c r="F45" s="212" t="s">
        <v>374</v>
      </c>
      <c r="G45" s="409">
        <f>G42+G36</f>
        <v>942</v>
      </c>
      <c r="H45" s="410">
        <f>H42+H36</f>
        <v>1440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43216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Л.Драгнева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691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C24" sqref="C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776</v>
      </c>
      <c r="D11" s="137">
        <v>1082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-513</v>
      </c>
      <c r="D12" s="137">
        <v>-1137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-236</v>
      </c>
      <c r="D14" s="137">
        <v>-239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-6</v>
      </c>
      <c r="D19" s="137">
        <v>-8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19</v>
      </c>
      <c r="D21" s="438">
        <f>SUM(D11:D20)</f>
        <v>-306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-56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51</v>
      </c>
      <c r="D24" s="137">
        <v>52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</v>
      </c>
      <c r="D33" s="438">
        <f>SUM(D23:D32)</f>
        <v>52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-15</v>
      </c>
      <c r="D38" s="137">
        <v>-15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7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-4</v>
      </c>
      <c r="D42" s="137">
        <v>-6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-21</v>
      </c>
      <c r="D43" s="440">
        <f>SUM(D35:D42)</f>
        <v>-23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</v>
      </c>
      <c r="D44" s="247">
        <f>D43+D33+D21</f>
        <v>-277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42</v>
      </c>
      <c r="D45" s="249">
        <v>294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35</v>
      </c>
      <c r="D46" s="251">
        <f>D45+D44</f>
        <v>17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35</v>
      </c>
      <c r="D47" s="238">
        <v>17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43216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Л.Драгнева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691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J22" sqref="J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214</v>
      </c>
      <c r="F13" s="363">
        <f>'1-Баланс'!H23</f>
        <v>328</v>
      </c>
      <c r="G13" s="363">
        <f>'1-Баланс'!H24</f>
        <v>0</v>
      </c>
      <c r="H13" s="364">
        <v>1394</v>
      </c>
      <c r="I13" s="363">
        <f>'1-Баланс'!H29+'1-Баланс'!H32</f>
        <v>40</v>
      </c>
      <c r="J13" s="363">
        <f>'1-Баланс'!H30+'1-Баланс'!H33</f>
        <v>0</v>
      </c>
      <c r="K13" s="364"/>
      <c r="L13" s="363">
        <f>SUM(C13:K13)</f>
        <v>2274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214</v>
      </c>
      <c r="F17" s="432">
        <f t="shared" si="2"/>
        <v>328</v>
      </c>
      <c r="G17" s="432">
        <f t="shared" si="2"/>
        <v>0</v>
      </c>
      <c r="H17" s="432">
        <f t="shared" si="2"/>
        <v>1394</v>
      </c>
      <c r="I17" s="432">
        <f t="shared" si="2"/>
        <v>40</v>
      </c>
      <c r="J17" s="432">
        <f t="shared" si="2"/>
        <v>0</v>
      </c>
      <c r="K17" s="432">
        <f t="shared" si="2"/>
        <v>0</v>
      </c>
      <c r="L17" s="363">
        <f t="shared" si="1"/>
        <v>2274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-84</v>
      </c>
      <c r="K18" s="364"/>
      <c r="L18" s="363">
        <f t="shared" si="1"/>
        <v>-84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214</v>
      </c>
      <c r="F31" s="432">
        <f t="shared" si="6"/>
        <v>328</v>
      </c>
      <c r="G31" s="432">
        <f t="shared" si="6"/>
        <v>0</v>
      </c>
      <c r="H31" s="432">
        <f t="shared" si="6"/>
        <v>1394</v>
      </c>
      <c r="I31" s="432">
        <f t="shared" si="6"/>
        <v>40</v>
      </c>
      <c r="J31" s="432">
        <f t="shared" si="6"/>
        <v>-84</v>
      </c>
      <c r="K31" s="432">
        <f t="shared" si="6"/>
        <v>0</v>
      </c>
      <c r="L31" s="363">
        <f t="shared" si="1"/>
        <v>2190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214</v>
      </c>
      <c r="F34" s="366">
        <f t="shared" si="7"/>
        <v>328</v>
      </c>
      <c r="G34" s="366">
        <f t="shared" si="7"/>
        <v>0</v>
      </c>
      <c r="H34" s="366">
        <f t="shared" si="7"/>
        <v>1394</v>
      </c>
      <c r="I34" s="366">
        <f t="shared" si="7"/>
        <v>40</v>
      </c>
      <c r="J34" s="366">
        <f t="shared" si="7"/>
        <v>-84</v>
      </c>
      <c r="K34" s="366">
        <f t="shared" si="7"/>
        <v>0</v>
      </c>
      <c r="L34" s="430">
        <f t="shared" si="1"/>
        <v>2190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43216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Л.Драгнева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693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154" sqref="H15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43216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Л.Драгнева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693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3046</v>
      </c>
      <c r="D6" s="453">
        <f aca="true" t="shared" si="0" ref="D6:D15">C6-E6</f>
        <v>0</v>
      </c>
      <c r="E6" s="452">
        <f>'1-Баланс'!G95</f>
        <v>3046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2190</v>
      </c>
      <c r="D7" s="453">
        <f t="shared" si="0"/>
        <v>1892</v>
      </c>
      <c r="E7" s="452">
        <f>'1-Баланс'!G18</f>
        <v>298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-84</v>
      </c>
      <c r="D8" s="453">
        <f t="shared" si="0"/>
        <v>0</v>
      </c>
      <c r="E8" s="452">
        <f>ABS('2-Отчет за доходите'!C44)-ABS('2-Отчет за доходите'!G44)</f>
        <v>-84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42</v>
      </c>
      <c r="D9" s="453">
        <f t="shared" si="0"/>
        <v>0</v>
      </c>
      <c r="E9" s="452">
        <f>'3-Отчет за паричния поток'!C45</f>
        <v>42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35</v>
      </c>
      <c r="D10" s="453">
        <f t="shared" si="0"/>
        <v>0</v>
      </c>
      <c r="E10" s="452">
        <f>'3-Отчет за паричния поток'!C46</f>
        <v>35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2190</v>
      </c>
      <c r="D11" s="453">
        <f t="shared" si="0"/>
        <v>0</v>
      </c>
      <c r="E11" s="452">
        <f>'4-Отчет за собствения капитал'!L34</f>
        <v>2190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-0.0995260663507109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-0.038356164383561646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-0.09813084112149532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-0.02757715036112935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0.910828025477707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2.5063451776649748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0.7525380710659898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0.044416243654822336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0.044416243654822336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0.36936542669584244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0.27708470124753776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0.030115146147032774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0.3908675799086758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0.2810242941562705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0.0009132420091324201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0.026806526806526808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37.21739130434783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627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172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74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31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906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165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1071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830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429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120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1379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457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24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29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47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558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31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35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1975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3046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214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1722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1394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1936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-84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-44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2190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68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68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155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524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338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49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108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109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788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788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3046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389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79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21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196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34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60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136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918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18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24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942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942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942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691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69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84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844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14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858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84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858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84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84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84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942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776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-513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-236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-6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19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-56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51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-15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-4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-21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42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35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35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214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214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214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214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1394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1394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1394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1394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-84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-84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-84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2274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2274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-84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2190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2190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KRUMOV</cp:lastModifiedBy>
  <cp:lastPrinted>2018-01-29T07:27:03Z</cp:lastPrinted>
  <dcterms:created xsi:type="dcterms:W3CDTF">2006-09-16T00:00:00Z</dcterms:created>
  <dcterms:modified xsi:type="dcterms:W3CDTF">2018-04-27T11:18:38Z</dcterms:modified>
  <cp:category/>
  <cp:version/>
  <cp:contentType/>
  <cp:contentStatus/>
</cp:coreProperties>
</file>