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<sst xmlns="http://schemas.openxmlformats.org/spreadsheetml/2006/main" count="4297" uniqueCount="1002">
  <si>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</si>
  <si>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</si>
  <si>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</si>
  <si>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</si>
  <si>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</si>
  <si>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</si>
  <si>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</si>
  <si>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</si>
  <si>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</si>
  <si>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</si>
  <si>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</si>
  <si>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</si>
  <si>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</si>
  <si>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</si>
  <si>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</si>
  <si>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</si>
  <si>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</si>
  <si>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</si>
  <si>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</si>
  <si>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</si>
  <si>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</si>
  <si>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</si>
  <si>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</si>
  <si>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</si>
  <si>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</si>
  <si>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</si>
  <si>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</si>
  <si>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</si>
  <si>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</si>
  <si>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</si>
  <si>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</si>
  <si>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</si>
  <si>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</si>
  <si>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</si>
  <si>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</si>
  <si>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</si>
  <si>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</si>
  <si>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</si>
  <si>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</si>
  <si>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</si>
  <si>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</si>
  <si>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</si>
  <si>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</si>
  <si>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</si>
  <si>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</si>
  <si>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</si>
  <si>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</si>
  <si>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</si>
  <si>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</si>
  <si>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</si>
  <si>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</si>
  <si>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</si>
  <si>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</si>
  <si>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</si>
  <si>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</si>
  <si>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</si>
  <si>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</si>
  <si>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</si>
  <si>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</si>
  <si>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</si>
  <si>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</si>
  <si>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</si>
  <si>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</si>
  <si>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</si>
  <si>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</si>
  <si>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</si>
  <si>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</si>
  <si>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</si>
  <si>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</si>
  <si>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</si>
  <si>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</si>
  <si>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</si>
  <si>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</si>
  <si>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</si>
  <si>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</si>
  <si>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</si>
  <si>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</si>
  <si>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</si>
  <si>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</si>
  <si>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</si>
  <si>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</si>
  <si>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</si>
  <si>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</si>
  <si>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</si>
  <si>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</si>
  <si>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</si>
  <si>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</si>
  <si>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</si>
  <si>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</si>
  <si>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</si>
  <si>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</si>
  <si>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</si>
  <si>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</si>
  <si>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</si>
  <si>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</si>
  <si>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</si>
  <si>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</si>
  <si>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</si>
  <si>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</si>
  <si>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</si>
  <si>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</si>
  <si>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</si>
  <si>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</si>
  <si>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</si>
  <si>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</si>
  <si>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</si>
  <si>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</si>
  <si>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</si>
  <si>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</si>
  <si>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</si>
  <si>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</si>
  <si>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</si>
  <si>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</si>
  <si>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</si>
  <si>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</si>
  <si>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</si>
  <si>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</si>
  <si>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</si>
  <si>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</si>
  <si>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</si>
  <si>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</si>
  <si>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</si>
  <si>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</si>
  <si>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</si>
  <si>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</si>
  <si>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</si>
  <si>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</si>
  <si>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</si>
  <si>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</si>
  <si>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</si>
  <si>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</si>
  <si>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</si>
  <si>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</si>
  <si>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</si>
  <si>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</si>
  <si>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</si>
  <si>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</si>
  <si>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</si>
  <si>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</si>
  <si>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</si>
  <si>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</si>
  <si>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</si>
  <si>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</si>
  <si>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</si>
  <si>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</si>
  <si>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</si>
  <si>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</si>
  <si>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</si>
  <si>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</si>
  <si>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</si>
  <si>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</si>
  <si>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</si>
  <si>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</si>
  <si>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</si>
  <si>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</si>
  <si>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</si>
  <si>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</si>
  <si>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</si>
  <si>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</si>
  <si>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</si>
  <si>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</si>
  <si>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</si>
  <si>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</si>
  <si>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</si>
  <si>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</si>
  <si>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</si>
  <si>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</si>
  <si>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</si>
  <si>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</si>
  <si>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</si>
  <si>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</si>
  <si>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</si>
  <si>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</si>
  <si>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</si>
  <si>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</si>
  <si>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</si>
  <si>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</si>
  <si>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</si>
  <si>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</si>
  <si>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</si>
  <si>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</si>
  <si>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</si>
  <si>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</si>
  <si>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</si>
  <si>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</si>
  <si>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</si>
  <si>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</si>
  <si>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</si>
  <si>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</si>
  <si>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</si>
  <si>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</si>
  <si>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</si>
  <si>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</si>
  <si>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</si>
  <si>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</si>
  <si>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</si>
  <si>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</si>
  <si>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</si>
  <si>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</si>
  <si>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</si>
  <si>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</si>
  <si>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</si>
  <si>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</si>
  <si>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</si>
  <si>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</si>
  <si>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</si>
  <si>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</si>
  <si>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</si>
  <si>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</si>
  <si>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</si>
  <si>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</si>
  <si>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</si>
  <si>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</si>
  <si>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</si>
  <si>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</si>
  <si>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</si>
  <si>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</si>
  <si>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</si>
  <si>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</si>
  <si>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</si>
  <si>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</si>
  <si>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</si>
  <si>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</si>
  <si>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</si>
  <si>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</si>
  <si>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</si>
  <si>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</si>
  <si>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</si>
  <si>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</si>
  <si>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</si>
  <si>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</si>
  <si>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</si>
  <si>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</si>
  <si>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</si>
  <si>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</si>
  <si>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</si>
  <si>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</si>
  <si>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</si>
  <si>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</si>
  <si>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</si>
  <si>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</si>
  <si>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</si>
  <si>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</si>
  <si>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</si>
  <si>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</si>
  <si>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</si>
  <si>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</si>
  <si>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</si>
  <si>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</si>
  <si>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</si>
  <si>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</si>
  <si>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</si>
  <si>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</si>
  <si>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</si>
  <si>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</si>
  <si>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</si>
  <si>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</si>
  <si>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</si>
  <si>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</si>
  <si>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</si>
  <si>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</si>
  <si>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</si>
  <si>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</si>
  <si>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</si>
  <si>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</si>
  <si>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</si>
  <si>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</si>
  <si>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</si>
  <si>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</si>
  <si>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</si>
  <si>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</si>
  <si>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</si>
  <si>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</si>
  <si>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</si>
  <si>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</si>
  <si>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</si>
  <si>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</si>
  <si>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</si>
  <si>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</si>
  <si>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</si>
  <si>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</si>
  <si>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</si>
  <si>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</si>
  <si>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</si>
  <si>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</si>
  <si>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</si>
  <si>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</si>
  <si>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</si>
  <si>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</si>
  <si>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</si>
  <si>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</si>
  <si>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</si>
  <si>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</si>
  <si>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</si>
  <si>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</si>
  <si>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</si>
  <si>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</si>
  <si>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</si>
  <si>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</si>
  <si>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</si>
  <si>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</si>
  <si>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</si>
  <si>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</si>
  <si>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</si>
  <si>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</si>
  <si>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</si>
  <si>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</si>
  <si>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</si>
  <si>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</si>
  <si>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</si>
  <si>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</si>
  <si>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</si>
  <si>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</si>
  <si>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</si>
  <si>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</si>
  <si>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</si>
  <si>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</si>
  <si>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</si>
  <si>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</si>
  <si>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</si>
  <si>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</si>
  <si>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</si>
  <si>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</si>
  <si>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</si>
  <si>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</si>
  <si>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</si>
  <si>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</si>
  <si>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</si>
  <si>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</si>
  <si>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</si>
  <si>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</si>
  <si>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</si>
  <si>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</si>
  <si>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</si>
  <si>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</si>
  <si>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</si>
  <si>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</si>
  <si>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</si>
  <si>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</si>
  <si>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</si>
  <si>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</si>
  <si>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</si>
  <si>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</si>
  <si>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</si>
  <si>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</si>
  <si>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</si>
  <si>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</si>
  <si>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</si>
  <si>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</si>
  <si>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</si>
  <si>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</si>
  <si>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</si>
  <si>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</si>
  <si>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</si>
  <si>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</si>
  <si>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</si>
  <si>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</si>
  <si>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</si>
  <si>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</si>
  <si>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</si>
  <si>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</si>
  <si>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</si>
  <si>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</si>
  <si>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</si>
  <si>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</si>
  <si>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</si>
  <si>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</si>
  <si>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</si>
  <si>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</si>
  <si>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</si>
  <si>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</si>
  <si>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</si>
  <si>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</si>
  <si>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</si>
  <si>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</si>
  <si>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</si>
  <si>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</si>
  <si>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</si>
  <si>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</si>
  <si>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</si>
  <si>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</si>
  <si>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</si>
  <si>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</si>
  <si>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</si>
  <si>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</si>
  <si>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</si>
  <si>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</si>
  <si>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</si>
  <si>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</si>
  <si>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</si>
  <si>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</si>
  <si>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</si>
  <si>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</si>
  <si>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</si>
  <si>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</si>
  <si>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</si>
  <si>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</si>
  <si>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</si>
  <si>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</si>
  <si>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</si>
  <si>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</si>
  <si>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</si>
  <si>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</si>
  <si>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</si>
  <si>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</si>
  <si>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</si>
  <si>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</si>
  <si>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</si>
  <si>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</si>
  <si>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</si>
  <si>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</si>
  <si>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</si>
  <si>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</si>
  <si>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</si>
  <si>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</si>
  <si>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</si>
  <si>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</si>
  <si>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</si>
  <si>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</si>
  <si>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</si>
  <si>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</si>
  <si>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</si>
  <si>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</si>
  <si>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</si>
  <si>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</si>
  <si>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</si>
  <si>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</si>
  <si>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</si>
  <si>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</si>
  <si>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</si>
  <si>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</si>
  <si>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</si>
  <si>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</si>
  <si>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</si>
  <si>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</si>
  <si>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</si>
  <si>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</si>
  <si>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</si>
  <si>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</si>
  <si>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</si>
  <si>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</si>
  <si>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</si>
  <si>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</si>
  <si>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</si>
  <si>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</si>
  <si>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</si>
  <si>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</si>
  <si>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</si>
  <si>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</si>
  <si>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</si>
  <si>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</si>
  <si>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</si>
  <si>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</si>
  <si>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</si>
  <si>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</si>
  <si>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</si>
  <si>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</si>
  <si>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</si>
  <si>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</si>
  <si>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</si>
  <si>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</si>
  <si>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</si>
  <si>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</si>
  <si>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</si>
  <si>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</si>
  <si>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</si>
  <si>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</si>
  <si>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</si>
  <si>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</si>
  <si>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</si>
  <si>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</si>
  <si>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</si>
  <si>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</si>
  <si>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</si>
  <si>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</si>
  <si>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</si>
  <si>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</si>
  <si>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</si>
  <si>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</si>
  <si>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</si>
  <si>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</si>
  <si>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</si>
  <si>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</si>
  <si>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</si>
  <si>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</si>
  <si>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</si>
  <si>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</si>
  <si>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</si>
  <si>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</si>
  <si>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</si>
  <si>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</si>
  <si>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</si>
  <si>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</si>
  <si>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</si>
  <si>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</si>
  <si>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</si>
  <si>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</si>
  <si>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</si>
  <si>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</si>
  <si>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</si>
  <si>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</si>
  <si>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</si>
  <si>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</si>
  <si>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</si>
  <si>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</si>
  <si>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</si>
  <si>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</si>
  <si>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</si>
  <si>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</si>
  <si>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</si>
  <si>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</si>
  <si>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</si>
  <si>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</si>
  <si>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</si>
  <si>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</si>
  <si>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</si>
  <si>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</si>
  <si>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</si>
  <si>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</si>
  <si>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</si>
  <si>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</si>
  <si>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</si>
  <si>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</si>
  <si>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</si>
  <si>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</si>
  <si>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</si>
  <si>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</si>
  <si>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</si>
  <si>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</si>
  <si>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</si>
  <si>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</si>
  <si>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</si>
  <si>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</si>
  <si>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</si>
  <si>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</si>
  <si>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</si>
  <si>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</si>
  <si>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</si>
  <si>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</si>
  <si>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</si>
  <si>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</si>
  <si>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</si>
  <si>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</si>
  <si>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</si>
  <si>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</si>
  <si>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</si>
  <si>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</si>
  <si>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</si>
  <si>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</si>
  <si>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</si>
  <si>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</si>
  <si>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</si>
  <si>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</si>
  <si>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</si>
  <si>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</si>
  <si>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</si>
  <si>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</si>
  <si>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</si>
  <si>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</si>
  <si>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</si>
  <si>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</si>
  <si>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</si>
  <si>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</si>
  <si>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</si>
  <si>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</si>
  <si>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</si>
  <si>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</si>
  <si>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</si>
  <si>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</si>
  <si>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</si>
  <si>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</si>
  <si>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</si>
  <si>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</si>
  <si>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</si>
  <si>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</si>
  <si>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</si>
  <si>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</si>
  <si>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</si>
  <si>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</si>
  <si>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</si>
  <si>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</si>
  <si>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</si>
  <si>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</si>
  <si>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</si>
  <si>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</si>
  <si>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</si>
  <si>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</si>
  <si>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</si>
  <si>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</si>
  <si>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</si>
  <si>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</si>
  <si>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</si>
  <si>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</si>
  <si>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</si>
  <si>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</si>
  <si>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</si>
  <si>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</si>
  <si>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</si>
  <si>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</si>
  <si>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</si>
  <si>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</si>
  <si>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</si>
  <si>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</si>
  <si>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</si>
  <si>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</si>
  <si>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</si>
  <si>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</si>
  <si>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</si>
  <si>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</si>
  <si>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</si>
  <si>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</si>
  <si>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</si>
  <si>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</si>
  <si>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</si>
  <si>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</si>
  <si>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</si>
  <si>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</si>
  <si>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</si>
  <si>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</si>
  <si>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</si>
  <si>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</si>
  <si>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</si>
  <si>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</si>
  <si>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</si>
  <si>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</si>
  <si>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</si>
  <si>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</si>
  <si>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</si>
  <si>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</si>
  <si>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</si>
  <si>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</si>
  <si>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</si>
  <si>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</si>
  <si>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</si>
  <si>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</si>
  <si>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</si>
  <si>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</si>
  <si>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</si>
  <si>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</si>
  <si>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</si>
  <si>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</si>
  <si>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</si>
  <si>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</si>
  <si>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</si>
  <si>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</si>
  <si>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</si>
  <si>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</si>
  <si>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</si>
  <si>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</si>
  <si>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</si>
  <si>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</si>
  <si>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</si>
  <si>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</si>
  <si>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</si>
  <si>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</si>
  <si>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</si>
  <si>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</si>
  <si>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</si>
  <si>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</si>
  <si>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</si>
  <si>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</si>
  <si>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</si>
  <si>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</si>
  <si>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</si>
  <si>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</si>
  <si>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</si>
  <si>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</si>
  <si>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</si>
  <si>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</si>
  <si>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</si>
  <si>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</si>
  <si>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</si>
  <si>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</si>
  <si>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</si>
  <si>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</si>
  <si>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</si>
  <si>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</si>
  <si>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</si>
  <si>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</si>
  <si>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</si>
  <si>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</si>
  <si>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</si>
  <si>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</si>
  <si>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</si>
  <si>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</si>
  <si>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</si>
  <si>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</si>
  <si>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</si>
  <si>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</si>
  <si>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</si>
  <si>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</si>
  <si>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</si>
  <si>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</si>
  <si>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</si>
  <si>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</si>
  <si>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</si>
  <si>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</si>
  <si>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</si>
  <si>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</si>
  <si>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</si>
  <si>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</si>
  <si>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</si>
  <si>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</si>
  <si>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</si>
  <si>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</si>
  <si>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</si>
  <si>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</si>
  <si>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</si>
  <si>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</si>
  <si>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</si>
  <si>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</si>
  <si>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</si>
  <si>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</si>
  <si>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</si>
  <si>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</si>
  <si>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</si>
  <si>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</si>
  <si>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</si>
  <si>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</si>
  <si>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</si>
  <si>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</si>
  <si>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</si>
  <si>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</si>
  <si>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</si>
  <si>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</si>
  <si>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</si>
  <si>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</si>
  <si>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</si>
  <si>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</si>
  <si>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</si>
  <si>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</si>
  <si>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</si>
  <si>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</si>
  <si>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</si>
  <si>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</si>
  <si>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</si>
  <si>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</si>
  <si>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</si>
  <si>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</si>
  <si>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</si>
  <si>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</si>
  <si>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</si>
  <si>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</si>
  <si>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</si>
  <si>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</si>
  <si>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</si>
  <si>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</si>
  <si>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</si>
  <si>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</si>
  <si>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</si>
  <si>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</si>
  <si>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</si>
  <si>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</si>
  <si>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</si>
  <si>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</si>
  <si>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</si>
  <si>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</si>
  <si>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</si>
  <si>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</si>
  <si>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</si>
  <si>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</si>
  <si>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</si>
  <si>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</si>
  <si>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</si>
  <si>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</si>
  <si>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</si>
  <si>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</si>
  <si>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</si>
  <si>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</si>
  <si>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</si>
  <si>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</si>
  <si>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</si>
  <si>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</si>
  <si>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</si>
  <si>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</si>
  <si>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</si>
  <si>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</si>
  <si>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</si>
  <si>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</si>
  <si>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</si>
  <si>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</si>
  <si>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</si>
  <si>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</si>
  <si>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</si>
  <si>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</si>
  <si>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</si>
  <si>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</si>
  <si>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</si>
  <si>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</si>
  <si>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</si>
  <si>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</si>
  <si>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</si>
  <si>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</si>
  <si>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</si>
  <si>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</si>
  <si>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</si>
  <si>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</si>
  <si>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</si>
  <si>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</si>
  <si>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</si>
  <si>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</si>
  <si>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</si>
  <si>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</si>
  <si>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</si>
  <si>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</si>
  <si>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</si>
  <si>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</si>
  <si>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</si>
  <si>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</si>
  <si>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</si>
  <si>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</si>
  <si>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</si>
  <si>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</si>
  <si>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</si>
  <si>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</si>
  <si>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</si>
  <si>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</si>
  <si>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</si>
  <si>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</si>
  <si>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</si>
  <si>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</si>
  <si>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</si>
  <si>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</si>
  <si>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</si>
  <si>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</si>
  <si>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</si>
  <si>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</si>
  <si>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</si>
  <si>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</si>
  <si>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</si>
  <si>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</si>
  <si>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</si>
  <si>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</si>
  <si>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</si>
  <si>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</si>
  <si>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</si>
  <si>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</si>
  <si>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</si>
  <si>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</si>
  <si>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</si>
  <si>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</si>
  <si>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</si>
  <si>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</si>
  <si>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</si>
  <si>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</si>
  <si>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</si>
  <si>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</si>
  <si>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</si>
  <si>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</si>
  <si>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</si>
  <si>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</si>
  <si>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</si>
  <si>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</si>
  <si>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</si>
  <si>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</si>
  <si>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</si>
  <si>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</si>
  <si>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</si>
  <si>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</si>
  <si>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</si>
  <si>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</si>
  <si>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</si>
  <si>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</si>
  <si>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</si>
  <si>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</si>
  <si>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</si>
  <si>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</si>
  <si>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</si>
  <si>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</si>
  <si>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</si>
  <si>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</si>
  <si>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</si>
  <si>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</si>
  <si>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</si>
  <si>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</si>
  <si>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</si>
  <si>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</si>
  <si>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</si>
  <si>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</si>
  <si>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</si>
  <si>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</si>
  <si>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</si>
  <si>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</si>
  <si>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</si>
  <si>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</si>
  <si>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</si>
  <si>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</si>
  <si>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</si>
  <si>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</si>
  <si>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</si>
  <si>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</si>
  <si>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</si>
  <si>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</si>
  <si>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</si>
  <si>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</si>
  <si>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</si>
  <si>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</si>
  <si>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</si>
  <si>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</si>
  <si>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</si>
  <si>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</si>
  <si>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</si>
  <si>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</si>
  <si>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</si>
  <si>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</si>
  <si>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</si>
  <si>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</si>
  <si>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</si>
  <si>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</si>
  <si>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</si>
  <si>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</si>
  <si>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</si>
  <si>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</si>
  <si>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</si>
  <si>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</si>
  <si>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</si>
  <si>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</si>
  <si>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</si>
  <si>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</si>
  <si>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</si>
  <si>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</si>
  <si>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</si>
  <si>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</si>
  <si>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</si>
  <si>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</si>
  <si>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</si>
  <si>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</si>
  <si>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</si>
  <si>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</si>
  <si>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</si>
  <si>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</si>
  <si>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</si>
  <si>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</si>
  <si>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</si>
  <si>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</si>
  <si>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</si>
  <si>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</si>
  <si>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</si>
  <si>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</si>
  <si>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</si>
  <si>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</si>
  <si>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</si>
  <si>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</si>
  <si>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</si>
  <si>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</si>
  <si>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</si>
  <si>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</si>
  <si>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</si>
  <si>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</si>
  <si>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</si>
  <si>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</si>
  <si>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</si>
  <si>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</si>
  <si>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</si>
  <si>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</si>
  <si>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</si>
  <si>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</si>
  <si>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</si>
  <si>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</si>
  <si>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</si>
  <si>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</si>
  <si>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</si>
  <si>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</si>
  <si>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</si>
  <si>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</si>
  <si>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</si>
  <si>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</si>
  <si>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</si>
  <si>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</si>
  <si>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</si>
  <si>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</si>
  <si>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</si>
  <si>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</si>
  <si>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</si>
  <si>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</si>
  <si>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</si>
  <si>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</si>
  <si>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</si>
  <si>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</si>
  <si>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</si>
  <si>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</si>
  <si>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</si>
  <si>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</si>
  <si>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</si>
  <si>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</si>
  <si>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</si>
  <si>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</si>
  <si>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</si>
  <si>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</si>
  <si>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</si>
  <si>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</si>
  <si>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</si>
  <si>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</si>
  <si>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</si>
  <si>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</si>
  <si>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</si>
  <si>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</si>
  <si>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</si>
  <si>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"СИТИ" ООД Весела Георгиева - управител</t>
  </si>
  <si>
    <t>INVESTOR.BG</t>
  </si>
  <si>
    <t>01.01.2019</t>
  </si>
  <si>
    <t>30.09.2020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</si>
</sst>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.00\ &quot;лв&quot;_-;\-* #,##0.00\ &quot;лв&quot;_-;_-* &quot;-&quot;??\ &quot;лв&quot;_-;_-@_-"/>
    <numFmt numFmtId="181" formatCode="dd/m/yyyy\ &quot;г.&quot;;@"/>
    <numFmt numFmtId="18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1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1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82" fontId="10" fillId="36" borderId="0" xfId="0" applyNumberFormat="1" applyFont="1" applyFill="1" applyAlignment="1">
      <alignment/>
    </xf>
    <xf numFmtId="182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81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30.09.2020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44117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>
        <v>44117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2165</v>
      </c>
      <c r="D6" s="675">
        <f aca="true" t="shared" si="0" ref="D6:D15">C6-E6</f>
        <v>0</v>
      </c>
      <c r="E6" s="674">
        <f>'1-Баланс'!G95</f>
        <v>2165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2157</v>
      </c>
      <c r="D7" s="675">
        <f t="shared" si="0"/>
        <v>167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64</v>
      </c>
      <c r="D8" s="675">
        <f t="shared" si="0"/>
        <v>0</v>
      </c>
      <c r="E8" s="674">
        <f>ABS('2-Отчет за доходите'!C44)-ABS('2-Отчет за доходите'!G44)</f>
        <v>64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</v>
      </c>
      <c r="D10" s="675">
        <f t="shared" si="0"/>
        <v>0</v>
      </c>
      <c r="E10" s="674">
        <f>'3-Отчет за паричния поток'!C46</f>
        <v>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2157</v>
      </c>
      <c r="D11" s="675">
        <f t="shared" si="0"/>
        <v>0</v>
      </c>
      <c r="E11" s="674">
        <f>'4-Отчет за собствения капитал'!L34</f>
        <v>2157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21.333333333333332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0.0296708391284191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0.02956120092378753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2.72972972972973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59.25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59.125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0.0013856812933025404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0.0037088548910523874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0.003695150115473441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0.0296708391284191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0.6336633663366337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30.09.2020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30.09.2020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30.09.2020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30.09.2020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30.09.2020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30.09.2020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30.09.2020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30.09.2020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30.09.2020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30.09.2020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30.09.2020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30.09.2020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30.09.2020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30.09.2020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30.09.2020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30.09.2020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30.09.2020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30.09.2020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30.09.2020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30.09.2020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30.09.2020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30.09.2020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30.09.2020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30.09.2020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30.09.2020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30.09.2020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30.09.2020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30.09.2020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30.09.2020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30.09.2020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30.09.2020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30.09.2020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1667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30.09.2020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30.09.2020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30.09.2020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30.09.2020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1667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30.09.2020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30.09.2020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24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30.09.2020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1691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30.09.2020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30.09.2020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30.09.2020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30.09.2020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30.09.2020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30.09.2020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30.09.2020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30.09.2020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469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30.09.2020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30.09.2020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30.09.2020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30.09.2020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30.09.2020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30.09.2020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30.09.2020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30.09.2020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469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30.09.2020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30.09.2020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30.09.2020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30.09.2020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30.09.2020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30.09.2020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30.09.2020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30.09.2020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30.09.2020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30.09.2020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30.09.2020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30.09.2020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30.09.2020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30.09.2020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474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30.09.2020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2165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30.09.2020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30.09.2020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30.09.2020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30.09.2020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30.09.2020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30.09.2020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30.09.2020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30.09.2020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30.09.2020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30.09.2020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30.09.2020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30.09.2020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30.09.2020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30.09.2020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30.09.2020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30.09.2020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30.09.2020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30.09.2020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30.09.2020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64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30.09.2020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30.09.2020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130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30.09.2020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2157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30.09.2020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30.09.2020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30.09.2020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30.09.2020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30.09.2020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30.09.2020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30.09.2020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30.09.2020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30.09.2020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30.09.2020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30.09.2020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30.09.2020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30.09.2020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30.09.2020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30.09.2020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30.09.2020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30.09.2020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30.09.2020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30.09.2020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30.09.2020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30.09.2020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30.09.2020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30.09.2020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30.09.2020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30.09.2020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30.09.2020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30.09.2020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30.09.2020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30.09.2020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30.09.2020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30.09.2020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30.09.2020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30.09.2020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30.09.2020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30.09.2020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30.09.2020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30.09.2020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30.09.2020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30.09.2020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30.09.2020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30.09.2020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30.09.2020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30.09.2020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30.09.2020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30.09.2020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30.09.2020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30.09.2020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30.09.2020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30.09.2020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64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30.09.2020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30.09.2020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30.09.2020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30.09.2020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64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30.09.2020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30.09.2020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30.09.2020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30.09.2020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30.09.2020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64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30.09.2020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30.09.2020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64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30.09.2020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101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30.09.2020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30.09.2020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30.09.2020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30.09.2020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30.09.2020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30.09.2020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30.09.2020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30.09.2020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30.09.2020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30.09.2020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30.09.2020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30.09.2020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30.09.2020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98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30.09.2020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101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30.09.2020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30.09.2020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30.09.2020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30.09.2020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101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30.09.2020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30.09.2020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30.09.2020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30.09.2020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30.09.2020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30.09.2020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30.09.2020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30.09.2020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30.09.2020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30.09.2020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30.09.2020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30.09.2020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30.09.2020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30.09.2020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30.09.2020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30.09.2020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30.09.2020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30.09.2020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30.09.2020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30.09.2020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30.09.2020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41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30.09.2020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30.09.2020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30.09.2020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30.09.2020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30.09.2020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30.09.2020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41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30.09.2020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30.09.2020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30.09.2020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30.09.2020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30.09.2020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30.09.2020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30.09.2020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30.09.2020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30.09.2020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30.09.2020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30.09.2020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30.09.2020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30.09.2020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30.09.2020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30.09.2020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30.09.2020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30.09.2020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30.09.2020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30.09.2020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30.09.2020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30.09.2020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30.09.2020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30.09.2020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30.09.2020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30.09.2020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30.09.2020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30.09.2020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30.09.2020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30.09.2020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30.09.2020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30.09.2020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30.09.2020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30.09.2020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30.09.2020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30.09.2020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30.09.2020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30.09.2020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30.09.2020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30.09.2020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30.09.2020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30.09.2020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30.09.2020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30.09.2020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30.09.2020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30.09.2020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30.09.2020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30.09.2020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30.09.2020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30.09.2020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30.09.2020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30.09.2020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30.09.2020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30.09.2020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30.09.2020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30.09.2020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30.09.2020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30.09.2020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30.09.2020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30.09.2020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30.09.2020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30.09.2020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30.09.2020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30.09.2020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30.09.2020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30.09.2020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30.09.2020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30.09.2020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30.09.2020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30.09.2020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30.09.2020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30.09.2020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30.09.2020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30.09.2020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30.09.2020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30.09.2020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30.09.2020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30.09.2020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30.09.2020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30.09.2020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30.09.2020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30.09.2020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33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30.09.2020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30.09.2020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30.09.2020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30.09.2020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33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30.09.2020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30.09.2020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30.09.2020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30.09.2020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30.09.2020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30.09.2020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30.09.2020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30.09.2020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30.09.2020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30.09.2020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30.09.2020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30.09.2020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30.09.2020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30.09.2020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30.09.2020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30.09.2020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30.09.2020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30.09.2020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30.09.2020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30.09.2020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30.09.2020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30.09.2020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30.09.2020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30.09.2020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30.09.2020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30.09.2020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30.09.2020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30.09.2020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30.09.2020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30.09.2020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30.09.2020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30.09.2020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30.09.2020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30.09.2020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30.09.2020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30.09.2020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30.09.2020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30.09.2020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30.09.2020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30.09.2020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30.09.2020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30.09.2020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30.09.2020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30.09.2020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30.09.2020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30.09.2020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30.09.2020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30.09.2020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30.09.2020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30.09.2020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30.09.2020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30.09.2020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30.09.2020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30.09.2020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30.09.2020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30.09.2020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30.09.2020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30.09.2020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30.09.2020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30.09.2020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30.09.2020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30.09.2020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30.09.2020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30.09.2020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30.09.2020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30.09.2020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30.09.2020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64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30.09.2020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30.09.2020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30.09.2020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30.09.2020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30.09.2020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30.09.2020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30.09.2020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30.09.2020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30.09.2020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30.09.2020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30.09.2020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30.09.2020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30.09.2020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130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30.09.2020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30.09.2020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30.09.2020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130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30.09.2020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30.09.2020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30.09.2020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30.09.2020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30.09.2020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30.09.2020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30.09.2020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30.09.2020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30.09.2020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30.09.2020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30.09.2020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30.09.2020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30.09.2020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30.09.2020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30.09.2020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30.09.2020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30.09.2020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30.09.2020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30.09.2020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30.09.2020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30.09.2020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30.09.2020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30.09.2020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30.09.2020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30.09.2020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30.09.2020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30.09.2020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30.09.2020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30.09.2020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30.09.2020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30.09.2020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30.09.2020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30.09.2020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30.09.2020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30.09.2020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30.09.2020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30.09.2020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30.09.2020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30.09.2020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30.09.2020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30.09.2020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30.09.2020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30.09.2020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30.09.2020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30.09.2020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2093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30.09.2020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30.09.2020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30.09.2020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30.09.2020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2093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30.09.2020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64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30.09.2020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30.09.2020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30.09.2020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30.09.2020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30.09.2020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30.09.2020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30.09.2020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30.09.2020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30.09.2020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30.09.2020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30.09.2020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30.09.2020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30.09.2020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2157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30.09.2020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30.09.2020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30.09.2020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2157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30.09.2020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30.09.2020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30.09.2020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30.09.2020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30.09.2020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30.09.2020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30.09.2020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30.09.2020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30.09.2020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30.09.2020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30.09.2020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30.09.2020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30.09.2020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30.09.2020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30.09.2020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30.09.2020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30.09.2020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30.09.2020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30.09.2020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30.09.2020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30.09.2020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30.09.2020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30.09.2020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30.09.2020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30.09.2020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30.09.2020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30.09.2020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30.09.2020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30.09.2020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30.09.2020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30.09.2020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30.09.2020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30.09.2020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30.09.2020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30.09.2020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30.09.2020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30.09.2020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30.09.2020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30.09.2020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30.09.2020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30.09.2020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30.09.2020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30.09.2020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30.09.2020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30.09.2020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30.09.2020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30.09.2020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30.09.2020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30.09.2020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30.09.2020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30.09.2020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30.09.2020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30.09.2020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30.09.2020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30.09.2020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30.09.2020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30.09.2020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30.09.2020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30.09.2020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30.09.2020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30.09.2020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30.09.2020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30.09.2020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30.09.2020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30.09.2020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30.09.2020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30.09.2020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30.09.2020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30.09.2020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30.09.2020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30.09.2020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30.09.2020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30.09.2020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30.09.2020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30.09.2020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30.09.2020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30.09.2020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30.09.2020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30.09.2020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30.09.2020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30.09.2020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30.09.2020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30.09.2020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30.09.2020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30.09.2020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30.09.2020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30.09.2020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30.09.2020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30.09.2020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30.09.2020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30.09.2020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30.09.2020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30.09.2020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30.09.2020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30.09.2020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30.09.2020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30.09.2020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30.09.2020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30.09.2020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30.09.2020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30.09.2020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30.09.2020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30.09.2020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30.09.2020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30.09.2020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30.09.2020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30.09.2020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30.09.2020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30.09.2020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30.09.2020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30.09.2020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30.09.2020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30.09.2020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30.09.2020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30.09.2020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30.09.2020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30.09.2020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30.09.2020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30.09.2020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30.09.2020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30.09.2020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30.09.2020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30.09.2020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30.09.2020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30.09.2020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30.09.2020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30.09.2020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30.09.2020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30.09.2020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30.09.2020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30.09.2020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30.09.2020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30.09.2020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30.09.2020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30.09.2020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30.09.2020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30.09.2020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30.09.2020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30.09.2020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30.09.2020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30.09.2020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30.09.2020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30.09.2020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30.09.2020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30.09.2020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30.09.2020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30.09.2020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30.09.2020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30.09.2020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30.09.2020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30.09.2020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30.09.2020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30.09.2020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30.09.2020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30.09.2020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30.09.2020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30.09.2020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30.09.2020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30.09.2020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30.09.2020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30.09.2020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30.09.2020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30.09.2020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30.09.2020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30.09.2020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30.09.2020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30.09.2020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30.09.2020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30.09.2020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30.09.2020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30.09.2020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30.09.2020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30.09.2020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30.09.2020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30.09.2020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30.09.2020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30.09.2020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30.09.2020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30.09.2020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30.09.2020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30.09.2020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30.09.2020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30.09.2020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30.09.2020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30.09.2020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30.09.2020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30.09.2020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30.09.2020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30.09.2020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30.09.2020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30.09.2020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30.09.2020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30.09.2020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30.09.2020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30.09.2020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30.09.2020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30.09.2020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30.09.2020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30.09.2020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30.09.2020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30.09.2020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30.09.2020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30.09.2020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30.09.2020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30.09.2020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30.09.2020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30.09.2020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30.09.2020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30.09.2020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30.09.2020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30.09.2020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30.09.2020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30.09.2020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30.09.2020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30.09.2020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30.09.2020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30.09.2020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30.09.2020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30.09.2020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30.09.2020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30.09.2020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30.09.2020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30.09.2020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30.09.2020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30.09.2020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30.09.2020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30.09.2020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30.09.2020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30.09.2020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30.09.2020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30.09.2020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30.09.2020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30.09.2020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30.09.2020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30.09.2020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30.09.2020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30.09.2020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30.09.2020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30.09.2020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30.09.2020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30.09.2020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30.09.2020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30.09.2020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30.09.2020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30.09.2020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30.09.2020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30.09.2020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30.09.2020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30.09.2020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30.09.2020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30.09.2020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30.09.2020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30.09.2020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30.09.2020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30.09.2020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30.09.2020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30.09.2020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30.09.2020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30.09.2020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30.09.2020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30.09.2020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30.09.2020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30.09.2020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30.09.2020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30.09.2020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30.09.2020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30.09.2020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30.09.2020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30.09.2020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30.09.2020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30.09.2020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30.09.2020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30.09.2020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30.09.2020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30.09.2020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30.09.2020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30.09.2020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30.09.2020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30.09.2020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30.09.2020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30.09.2020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30.09.2020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30.09.2020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30.09.2020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30.09.2020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30.09.2020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30.09.2020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30.09.2020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30.09.2020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30.09.2020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30.09.2020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30.09.2020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30.09.2020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30.09.2020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30.09.2020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30.09.2020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30.09.2020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30.09.2020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30.09.2020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30.09.2020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30.09.2020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30.09.2020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30.09.2020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30.09.2020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30.09.2020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30.09.2020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30.09.2020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30.09.2020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30.09.2020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30.09.2020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30.09.2020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30.09.2020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30.09.2020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30.09.2020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30.09.2020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30.09.2020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30.09.2020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30.09.2020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30.09.2020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30.09.2020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30.09.2020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30.09.2020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30.09.2020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30.09.2020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30.09.2020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30.09.2020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30.09.2020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30.09.2020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30.09.2020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30.09.2020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30.09.2020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30.09.2020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30.09.2020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30.09.2020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30.09.2020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30.09.2020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30.09.2020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30.09.2020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30.09.2020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30.09.2020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30.09.2020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30.09.2020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30.09.2020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30.09.2020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30.09.2020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30.09.2020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30.09.2020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30.09.2020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30.09.2020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30.09.2020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30.09.2020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30.09.2020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30.09.2020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30.09.2020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30.09.2020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30.09.2020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30.09.2020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30.09.2020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30.09.2020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30.09.2020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30.09.2020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30.09.2020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30.09.2020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30.09.2020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30.09.2020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30.09.2020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30.09.2020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30.09.2020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30.09.2020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30.09.2020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30.09.2020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30.09.2020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30.09.2020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30.09.2020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30.09.2020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30.09.2020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30.09.2020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30.09.2020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30.09.2020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30.09.2020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30.09.2020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30.09.2020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30.09.2020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30.09.2020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30.09.2020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30.09.2020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30.09.2020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30.09.2020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30.09.2020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30.09.2020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30.09.2020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30.09.2020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30.09.2020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30.09.2020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30.09.2020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30.09.2020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30.09.2020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30.09.2020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30.09.2020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30.09.2020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30.09.2020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30.09.2020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30.09.2020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30.09.2020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30.09.2020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30.09.2020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30.09.2020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30.09.2020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30.09.2020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30.09.2020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30.09.2020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30.09.2020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30.09.2020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30.09.2020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30.09.2020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30.09.2020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30.09.2020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30.09.2020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30.09.2020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30.09.2020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30.09.2020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30.09.2020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30.09.2020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30.09.2020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30.09.2020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30.09.2020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30.09.2020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30.09.2020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30.09.2020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30.09.2020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30.09.2020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30.09.2020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30.09.2020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30.09.2020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30.09.2020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30.09.2020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30.09.2020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30.09.2020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30.09.2020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30.09.2020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30.09.2020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30.09.2020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30.09.2020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30.09.2020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30.09.2020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30.09.2020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30.09.2020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30.09.2020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30.09.2020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30.09.2020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30.09.2020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30.09.2020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30.09.2020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30.09.2020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30.09.2020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30.09.2020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30.09.2020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30.09.2020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30.09.2020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30.09.2020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30.09.2020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30.09.2020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30.09.2020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30.09.2020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30.09.2020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30.09.2020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30.09.2020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30.09.2020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30.09.2020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30.09.2020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30.09.2020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30.09.2020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30.09.2020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30.09.2020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1667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30.09.2020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1667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30.09.2020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30.09.2020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30.09.2020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30.09.2020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30.09.2020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30.09.2020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30.09.2020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1667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30.09.2020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24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30.09.2020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469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30.09.2020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469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30.09.2020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30.09.2020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30.09.2020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30.09.2020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30.09.2020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30.09.2020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30.09.2020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30.09.2020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30.09.2020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30.09.2020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30.09.2020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30.09.2020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30.09.2020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30.09.2020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30.09.2020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30.09.2020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30.09.2020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30.09.2020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469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30.09.2020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2160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30.09.2020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30.09.2020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30.09.2020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30.09.2020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30.09.2020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30.09.2020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30.09.2020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30.09.2020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30.09.2020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30.09.2020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30.09.2020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30.09.2020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469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30.09.2020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469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30.09.2020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30.09.2020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30.09.2020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30.09.2020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30.09.2020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30.09.2020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30.09.2020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30.09.2020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30.09.2020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30.09.2020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30.09.2020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30.09.2020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30.09.2020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30.09.2020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30.09.2020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30.09.2020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30.09.2020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30.09.2020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469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30.09.2020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469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30.09.2020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30.09.2020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1667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30.09.2020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1667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30.09.2020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30.09.2020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30.09.2020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30.09.2020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30.09.2020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30.09.2020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30.09.2020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1667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30.09.2020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24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30.09.2020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30.09.2020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30.09.2020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30.09.2020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30.09.2020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30.09.2020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30.09.2020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30.09.2020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30.09.2020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30.09.2020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30.09.2020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30.09.2020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30.09.2020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30.09.2020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30.09.2020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30.09.2020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30.09.2020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30.09.2020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30.09.2020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30.09.2020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30.09.2020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1691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30.09.2020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30.09.2020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30.09.2020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30.09.2020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30.09.2020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30.09.2020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30.09.2020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30.09.2020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30.09.2020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30.09.2020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30.09.2020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30.09.2020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30.09.2020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30.09.2020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30.09.2020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30.09.2020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30.09.2020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30.09.2020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30.09.2020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30.09.2020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30.09.2020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30.09.2020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30.09.2020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30.09.2020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30.09.2020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30.09.2020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30.09.2020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30.09.2020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30.09.2020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30.09.2020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30.09.2020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30.09.2020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30.09.2020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30.09.2020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30.09.2020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30.09.2020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30.09.2020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30.09.2020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30.09.2020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30.09.2020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30.09.2020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30.09.2020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30.09.2020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30.09.2020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30.09.2020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30.09.2020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30.09.2020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30.09.2020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30.09.2020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30.09.2020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30.09.2020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30.09.2020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30.09.2020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30.09.2020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30.09.2020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30.09.2020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30.09.2020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30.09.2020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30.09.2020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30.09.2020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30.09.2020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30.09.2020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30.09.2020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30.09.2020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30.09.2020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30.09.2020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30.09.2020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30.09.2020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30.09.2020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30.09.2020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30.09.2020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30.09.2020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30.09.2020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30.09.2020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30.09.2020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30.09.2020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30.09.2020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30.09.2020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30.09.2020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30.09.2020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30.09.2020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30.09.2020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30.09.2020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30.09.2020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30.09.2020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30.09.2020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30.09.2020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30.09.2020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30.09.2020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30.09.2020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30.09.2020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30.09.2020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30.09.2020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30.09.2020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30.09.2020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30.09.2020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30.09.2020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30.09.2020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30.09.2020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30.09.2020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30.09.2020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30.09.2020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30.09.2020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30.09.2020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30.09.2020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30.09.2020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30.09.2020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30.09.2020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30.09.2020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30.09.2020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30.09.2020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30.09.2020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30.09.2020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30.09.2020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30.09.2020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30.09.2020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30.09.2020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30.09.2020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30.09.2020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30.09.2020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30.09.2020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30.09.2020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30.09.2020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30.09.2020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30.09.2020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30.09.2020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30.09.2020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30.09.2020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30.09.2020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30.09.2020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30.09.2020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30.09.2020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30.09.2020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30.09.2020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30.09.2020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30.09.2020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30.09.2020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30.09.2020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30.09.2020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30.09.2020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30.09.2020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30.09.2020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30.09.2020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30.09.2020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30.09.2020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30.09.2020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30.09.2020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30.09.2020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30.09.2020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30.09.2020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30.09.2020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30.09.2020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30.09.2020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30.09.2020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30.09.2020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30.09.2020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30.09.2020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30.09.2020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30.09.2020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30.09.2020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30.09.2020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30.09.2020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30.09.2020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30.09.2020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30.09.2020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30.09.2020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30.09.2020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30.09.2020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30.09.2020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30.09.2020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30.09.2020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30.09.2020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30.09.2020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30.09.2020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30.09.2020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30.09.2020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30.09.2020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30.09.2020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30.09.2020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30.09.2020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30.09.2020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30.09.2020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30.09.2020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30.09.2020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30.09.2020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30.09.2020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30.09.2020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30.09.2020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30.09.2020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30.09.2020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30.09.2020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30.09.2020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30.09.2020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30.09.2020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30.09.2020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30.09.2020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30.09.2020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30.09.2020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30.09.2020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30.09.2020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30.09.2020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30.09.2020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30.09.2020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30.09.2020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30.09.2020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30.09.2020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30.09.2020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30.09.2020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30.09.2020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30.09.2020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30.09.2020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30.09.2020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30.09.2020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30.09.2020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30.09.2020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30.09.2020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30.09.2020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30.09.2020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30.09.2020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30.09.2020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30.09.2020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30.09.2020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30.09.2020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30.09.2020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30.09.2020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30.09.2020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30.09.2020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30.09.2020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30.09.2020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30.09.2020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30.09.2020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30.09.2020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30.09.2020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30.09.2020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30.09.2020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30.09.2020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30.09.2020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30.09.2020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30.09.2020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30.09.2020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30.09.2020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30.09.2020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30.09.2020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30.09.2020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30.09.2020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30.09.2020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30.09.2020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30.09.2020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30.09.2020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30.09.2020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30.09.2020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30.09.2020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30.09.2020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30.09.2020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30.09.2020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30.09.2020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30.09.2020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30.09.2020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30.09.2020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30.09.2020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30.09.2020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30.09.2020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30.09.2020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30.09.2020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30.09.2020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30.09.2020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30.09.2020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30.09.2020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30.09.2020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30.09.2020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30.09.2020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30.09.2020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30.09.2020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30.09.2020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30.09.2020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30.09.2020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30.09.2020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30.09.2020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30.09.2020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30.09.2020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30.09.2020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30.09.2020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30.09.2020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30.09.2020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30.09.2020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30.09.2020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30.09.2020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30.09.2020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30.09.2020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30.09.2020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30.09.2020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30.09.2020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30.09.2020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30.09.2020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30.09.2020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30.09.2020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30.09.2020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30.09.2020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30.09.2020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30.09.2020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30.09.2020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30.09.2020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30.09.2020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30.09.2020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30.09.2020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30.09.2020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30.09.2020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30.09.2020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30.09.2020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30.09.2020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30.09.2020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30.09.2020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30.09.2020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30.09.2020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30.09.2020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30.09.2020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30.09.2020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30.09.2020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30.09.2020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30.09.2020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30.09.2020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30.09.2020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30.09.2020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30.09.2020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30.09.2020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30.09.2020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185"/>
  <sheetViews>
    <sheetView zoomScale="75" zoomScaleNormal="75" zoomScaleSheetLayoutView="80" zoomScalePageLayoutView="0" workbookViewId="0" topLeftCell="A58">
      <selection activeCell="D99" sqref="D9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</v>
      </c>
      <c r="H22" s="614">
        <f>SUM(H23:H25)</f>
        <v>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</v>
      </c>
      <c r="H23" s="197">
        <v>33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</v>
      </c>
      <c r="H26" s="598">
        <f>H20+H21+H22</f>
        <v>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66</v>
      </c>
      <c r="H28" s="596">
        <f>SUM(H29:H31)</f>
        <v>32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</v>
      </c>
      <c r="H29" s="197">
        <v>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64</v>
      </c>
      <c r="H32" s="197">
        <v>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130</v>
      </c>
      <c r="H34" s="598">
        <f>H28+H32+H33</f>
        <v>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2157</v>
      </c>
      <c r="H37" s="600">
        <f>H26+H18+H34</f>
        <v>2093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7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1667</v>
      </c>
      <c r="D48" s="197">
        <v>1667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1667</v>
      </c>
      <c r="D52" s="598">
        <f>SUM(D48:D51)</f>
        <v>1667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24</v>
      </c>
      <c r="D55" s="478">
        <v>24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1691</v>
      </c>
      <c r="D56" s="602">
        <f>D20+D21+D22+D28+D33+D46+D52+D54+D55</f>
        <v>1691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</v>
      </c>
      <c r="H62" s="197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7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469</v>
      </c>
      <c r="D68" s="197">
        <v>409</v>
      </c>
      <c r="E68" s="89" t="s">
        <v>212</v>
      </c>
      <c r="F68" s="93" t="s">
        <v>213</v>
      </c>
      <c r="G68" s="197"/>
      <c r="H68" s="197">
        <v>9</v>
      </c>
    </row>
    <row r="69" spans="1:8" ht="15.75">
      <c r="A69" s="89" t="s">
        <v>210</v>
      </c>
      <c r="B69" s="91" t="s">
        <v>211</v>
      </c>
      <c r="C69" s="197"/>
      <c r="D69" s="197">
        <v>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8</v>
      </c>
      <c r="H71" s="598">
        <f>H59+H60+H61+H69+H70</f>
        <v>16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469</v>
      </c>
      <c r="D76" s="598">
        <f>SUM(D68:D75)</f>
        <v>413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</v>
      </c>
      <c r="H79" s="600">
        <f>H71+H73+H75+H77</f>
        <v>16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7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474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2165</v>
      </c>
      <c r="D95" s="604">
        <f>D94+D56</f>
        <v>2109</v>
      </c>
      <c r="E95" s="229" t="s">
        <v>942</v>
      </c>
      <c r="F95" s="489" t="s">
        <v>268</v>
      </c>
      <c r="G95" s="603">
        <f>G37+G40+G56+G79</f>
        <v>2165</v>
      </c>
      <c r="H95" s="604">
        <f>H37+H40+H56+H79</f>
        <v>2109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44117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363"/>
  <sheetViews>
    <sheetView zoomScale="87" zoomScaleNormal="87" zoomScaleSheetLayoutView="93" zoomScalePageLayoutView="0" workbookViewId="0" topLeftCell="B7">
      <selection activeCell="H38" sqref="H3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19</v>
      </c>
      <c r="D15" s="317">
        <v>19</v>
      </c>
      <c r="E15" s="245" t="s">
        <v>79</v>
      </c>
      <c r="F15" s="240" t="s">
        <v>289</v>
      </c>
      <c r="G15" s="316">
        <v>3</v>
      </c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8">
        <f>SUM(G12:G15)</f>
        <v>3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</v>
      </c>
      <c r="D22" s="629">
        <f>SUM(D12:D18)+D19</f>
        <v>39</v>
      </c>
      <c r="E22" s="194" t="s">
        <v>309</v>
      </c>
      <c r="F22" s="237" t="s">
        <v>310</v>
      </c>
      <c r="G22" s="316">
        <v>98</v>
      </c>
      <c r="H22" s="317">
        <v>98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98</v>
      </c>
      <c r="H27" s="629">
        <f>SUM(H22:H26)</f>
        <v>98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</v>
      </c>
      <c r="D31" s="635">
        <f>D29+D22</f>
        <v>39</v>
      </c>
      <c r="E31" s="251" t="s">
        <v>824</v>
      </c>
      <c r="F31" s="266" t="s">
        <v>331</v>
      </c>
      <c r="G31" s="253">
        <f>G16+G18+G27</f>
        <v>101</v>
      </c>
      <c r="H31" s="254">
        <f>H16+H18+H27</f>
        <v>98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64</v>
      </c>
      <c r="D33" s="244">
        <f>IF((H31-D31)&gt;0,H31-D31,0)</f>
        <v>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</v>
      </c>
      <c r="D36" s="637">
        <f>D31-D34+D35</f>
        <v>39</v>
      </c>
      <c r="E36" s="262" t="s">
        <v>346</v>
      </c>
      <c r="F36" s="256" t="s">
        <v>347</v>
      </c>
      <c r="G36" s="267">
        <f>G35-G34+G31</f>
        <v>101</v>
      </c>
      <c r="H36" s="268">
        <f>H35-H34+H31</f>
        <v>98</v>
      </c>
    </row>
    <row r="37" spans="1:8" ht="15.75">
      <c r="A37" s="261" t="s">
        <v>348</v>
      </c>
      <c r="B37" s="231" t="s">
        <v>349</v>
      </c>
      <c r="C37" s="634">
        <f>IF((G36-C36)&gt;0,G36-C36,0)</f>
        <v>64</v>
      </c>
      <c r="D37" s="635">
        <f>IF((H36-D36)&gt;0,H36-D36,0)</f>
        <v>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64</v>
      </c>
      <c r="D42" s="244">
        <f>+IF((H36-D36-D38)&gt;0,H36-D36-D38,0)</f>
        <v>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64</v>
      </c>
      <c r="D44" s="268">
        <f>IF(H42=0,IF(D42-D43&gt;0,D42-D43+H43,0),IF(H42-H43&lt;0,H43-H42+D42,0))</f>
        <v>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101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101</v>
      </c>
      <c r="H45" s="631">
        <f>H42+H36</f>
        <v>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44117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01"/>
  <sheetViews>
    <sheetView zoomScale="80" zoomScaleNormal="80"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7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</v>
      </c>
      <c r="D14" s="197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</v>
      </c>
      <c r="D16" s="197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-39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41</v>
      </c>
      <c r="D27" s="197">
        <v>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41</v>
      </c>
      <c r="D33" s="659">
        <f>SUM(D23:D32)</f>
        <v>57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44117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535"/>
  <sheetViews>
    <sheetView view="pageBreakPreview" zoomScale="80" zoomScaleSheetLayoutView="80" zoomScalePageLayoutView="0" workbookViewId="0" topLeftCell="A19">
      <selection activeCell="F21" sqref="F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33</v>
      </c>
      <c r="G13" s="584">
        <f>'1-Баланс'!H24</f>
        <v>0</v>
      </c>
      <c r="H13" s="585"/>
      <c r="I13" s="584">
        <f>'1-Баланс'!H29+'1-Баланс'!H32</f>
        <v>70</v>
      </c>
      <c r="J13" s="584">
        <f>'1-Баланс'!H30+'1-Баланс'!H33</f>
        <v>0</v>
      </c>
      <c r="K13" s="585"/>
      <c r="L13" s="584">
        <f>SUM(C13:K13)</f>
        <v>2093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33</v>
      </c>
      <c r="G17" s="653">
        <f t="shared" si="2"/>
        <v>0</v>
      </c>
      <c r="H17" s="653">
        <f t="shared" si="2"/>
        <v>0</v>
      </c>
      <c r="I17" s="653">
        <f t="shared" si="2"/>
        <v>70</v>
      </c>
      <c r="J17" s="653">
        <f t="shared" si="2"/>
        <v>0</v>
      </c>
      <c r="K17" s="653">
        <f t="shared" si="2"/>
        <v>0</v>
      </c>
      <c r="L17" s="584">
        <f t="shared" si="1"/>
        <v>2093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64</v>
      </c>
      <c r="J18" s="584">
        <f>+'1-Баланс'!G33</f>
        <v>0</v>
      </c>
      <c r="K18" s="585"/>
      <c r="L18" s="584">
        <f t="shared" si="1"/>
        <v>64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</v>
      </c>
      <c r="G19" s="168">
        <f t="shared" si="3"/>
        <v>0</v>
      </c>
      <c r="H19" s="168">
        <f t="shared" si="3"/>
        <v>0</v>
      </c>
      <c r="I19" s="168">
        <f t="shared" si="3"/>
        <v>-4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</v>
      </c>
      <c r="G21" s="316"/>
      <c r="H21" s="316"/>
      <c r="I21" s="316">
        <v>-4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</v>
      </c>
      <c r="G31" s="653">
        <f t="shared" si="6"/>
        <v>0</v>
      </c>
      <c r="H31" s="653">
        <f t="shared" si="6"/>
        <v>0</v>
      </c>
      <c r="I31" s="653">
        <f t="shared" si="6"/>
        <v>130</v>
      </c>
      <c r="J31" s="653">
        <f t="shared" si="6"/>
        <v>0</v>
      </c>
      <c r="K31" s="653">
        <f t="shared" si="6"/>
        <v>0</v>
      </c>
      <c r="L31" s="584">
        <f t="shared" si="1"/>
        <v>2157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37</v>
      </c>
      <c r="G34" s="587">
        <f t="shared" si="7"/>
        <v>0</v>
      </c>
      <c r="H34" s="587">
        <f t="shared" si="7"/>
        <v>0</v>
      </c>
      <c r="I34" s="587">
        <f t="shared" si="7"/>
        <v>130</v>
      </c>
      <c r="J34" s="587">
        <f t="shared" si="7"/>
        <v>0</v>
      </c>
      <c r="K34" s="587">
        <f t="shared" si="7"/>
        <v>0</v>
      </c>
      <c r="L34" s="651">
        <f t="shared" si="1"/>
        <v>2157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44117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162"/>
  <sheetViews>
    <sheetView zoomScale="89" zoomScaleNormal="89" zoomScaleSheetLayoutView="70" zoomScalePageLayoutView="0" workbookViewId="0" topLeftCell="A1">
      <selection activeCell="H23" sqref="H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44117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18" sqref="G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>D30+E30-F30</f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>D39+E39-F39</f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>E29+E34+E39</f>
        <v>0</v>
      </c>
      <c r="F40" s="330">
        <f aca="true" t="shared" si="10" ref="F40:P40">F29+F34+F39</f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44117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22"/>
  <sheetViews>
    <sheetView zoomScaleSheetLayoutView="106" zoomScalePageLayoutView="0" workbookViewId="0" topLeftCell="A76">
      <selection activeCell="I22" sqref="I2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1667</v>
      </c>
      <c r="D13" s="362">
        <f>SUM(D14:D16)</f>
        <v>0</v>
      </c>
      <c r="E13" s="369">
        <f>SUM(E14:E16)</f>
        <v>1667</v>
      </c>
      <c r="F13" s="133"/>
    </row>
    <row r="14" spans="1:6" ht="15.75">
      <c r="A14" s="370" t="s">
        <v>596</v>
      </c>
      <c r="B14" s="135" t="s">
        <v>597</v>
      </c>
      <c r="C14" s="368">
        <v>1667</v>
      </c>
      <c r="D14" s="368"/>
      <c r="E14" s="369">
        <f aca="true" t="shared" si="0" ref="E14:E44">C14-D14</f>
        <v>1667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1667</v>
      </c>
      <c r="D21" s="440">
        <f>D13+D17+D18</f>
        <v>0</v>
      </c>
      <c r="E21" s="441">
        <f>E13+E17+E18</f>
        <v>1667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24</v>
      </c>
      <c r="D23" s="443"/>
      <c r="E23" s="442">
        <f t="shared" si="0"/>
        <v>24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469</v>
      </c>
      <c r="D26" s="362">
        <f>SUM(D27:D29)</f>
        <v>469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469</v>
      </c>
      <c r="D27" s="368">
        <v>469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469</v>
      </c>
      <c r="D45" s="438">
        <f>D26+D30+D31+D33+D32+D34+D35+D40</f>
        <v>469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2160</v>
      </c>
      <c r="D46" s="444">
        <f>D45+D23+D21+D11</f>
        <v>469</v>
      </c>
      <c r="E46" s="445">
        <f>E45+E23+E21+E11</f>
        <v>1691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44117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64"/>
  <sheetViews>
    <sheetView zoomScale="89" zoomScaleNormal="89" zoomScaleSheetLayoutView="85" workbookViewId="0" topLeftCell="A1">
      <selection activeCell="K18" sqref="K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6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46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44117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4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2020-09-04T11:25:07Z</cp:lastPrinted>
  <dcterms:created xsi:type="dcterms:W3CDTF">2006-09-16T00:00:00Z</dcterms:created>
  <dcterms:modified xsi:type="dcterms:W3CDTF">2020-10-21T08:20:37Z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