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2000" windowHeight="6030" tabRatio="870" activeTab="5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<sst xmlns="http://schemas.openxmlformats.org/spreadsheetml/2006/main" count="1042" uniqueCount="877">
  <si>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</si>
  <si>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</si>
  <si>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</si>
  <si>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</si>
  <si>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</si>
  <si>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</si>
  <si>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</si>
  <si>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</si>
  <si>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</si>
  <si>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</si>
  <si>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</si>
  <si>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</si>
  <si>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</si>
  <si>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</si>
  <si>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</si>
  <si>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</si>
  <si>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</si>
  <si>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</si>
  <si>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</si>
  <si>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</si>
  <si>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</si>
  <si>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</si>
  <si>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</si>
  <si>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</si>
  <si>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</si>
  <si>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</si>
  <si>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</si>
  <si>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</si>
  <si>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</si>
  <si>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</si>
  <si>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</si>
  <si>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</si>
  <si>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</si>
  <si>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</si>
  <si>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</si>
  <si>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</si>
  <si>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</si>
  <si>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</si>
  <si>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</si>
  <si>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</si>
  <si>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</si>
  <si>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</si>
  <si>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</si>
  <si>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</si>
  <si>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</si>
  <si>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</si>
  <si>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</si>
  <si>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</si>
  <si>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</si>
  <si>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</si>
  <si>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</si>
  <si>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</si>
  <si>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</si>
  <si>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</si>
  <si>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</si>
  <si>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</si>
  <si>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</si>
  <si>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</si>
  <si>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</si>
  <si>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</si>
  <si>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</si>
  <si>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</si>
  <si>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</si>
  <si>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</si>
  <si>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</si>
  <si>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</si>
  <si>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</si>
  <si>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</si>
  <si>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</si>
  <si>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</si>
  <si>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</si>
  <si>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</si>
  <si>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</si>
  <si>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</si>
  <si>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</si>
  <si>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</si>
  <si>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</si>
  <si>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</si>
  <si>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</si>
  <si>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</si>
  <si>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</si>
  <si>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</si>
  <si>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</si>
  <si>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</si>
  <si>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</si>
  <si>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</si>
  <si>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</si>
  <si>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</si>
  <si>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</si>
  <si>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</si>
  <si>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</si>
  <si>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</si>
  <si>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</si>
  <si>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</si>
  <si>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</si>
  <si>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</si>
  <si>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</si>
  <si>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</si>
  <si>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</si>
  <si>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</si>
  <si>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</si>
  <si>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</si>
  <si>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</si>
  <si>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</si>
  <si>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</si>
  <si>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</si>
  <si>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</si>
  <si>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</si>
  <si>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</si>
  <si>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</si>
  <si>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</si>
  <si>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</si>
  <si>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</si>
  <si>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</si>
  <si>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</si>
  <si>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</si>
  <si>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</si>
  <si>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</si>
  <si>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</si>
  <si>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</si>
  <si>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</si>
  <si>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</si>
  <si>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</si>
  <si>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</si>
  <si>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</si>
  <si>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</si>
  <si>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</si>
  <si>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</si>
  <si>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</si>
  <si>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</si>
  <si>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</si>
  <si>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</si>
  <si>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</si>
  <si>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</si>
  <si>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</si>
  <si>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</si>
  <si>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</si>
  <si>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</si>
  <si>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</si>
  <si>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</si>
  <si>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</si>
  <si>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</si>
  <si>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</si>
  <si>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</si>
  <si>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</si>
  <si>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</si>
  <si>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</si>
  <si>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</si>
  <si>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</si>
  <si>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</si>
  <si>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</si>
  <si>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</si>
  <si>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</si>
  <si>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</si>
  <si>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</si>
  <si>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</si>
  <si>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</si>
  <si>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</si>
  <si>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</si>
  <si>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</si>
  <si>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</si>
  <si>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</si>
  <si>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</si>
  <si>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</si>
  <si>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</si>
  <si>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</si>
  <si>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</si>
  <si>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</si>
  <si>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</si>
  <si>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</si>
  <si>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</si>
  <si>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</si>
  <si>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</si>
  <si>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</si>
  <si>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</si>
  <si>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</si>
  <si>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</si>
  <si>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</si>
  <si>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</si>
  <si>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</si>
  <si>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</si>
  <si>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</si>
  <si>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</si>
  <si>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</si>
  <si>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</si>
  <si>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</si>
  <si>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</si>
  <si>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</si>
  <si>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</si>
  <si>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</si>
  <si>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</si>
  <si>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</si>
  <si>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</si>
  <si>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</si>
  <si>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</si>
  <si>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</si>
  <si>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</si>
  <si>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</si>
  <si>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</si>
  <si>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</si>
  <si>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</si>
  <si>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</si>
  <si>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</si>
  <si>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</si>
  <si>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</si>
  <si>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</si>
  <si>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</si>
  <si>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</si>
  <si>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</si>
  <si>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</si>
  <si>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</si>
  <si>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</si>
  <si>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</si>
  <si>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</si>
  <si>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</si>
  <si>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</si>
  <si>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</si>
  <si>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</si>
  <si>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</si>
  <si>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</si>
  <si>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</si>
  <si>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</si>
  <si>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</si>
  <si>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</si>
  <si>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</si>
  <si>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</si>
  <si>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</si>
  <si>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</si>
  <si>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</si>
  <si>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</si>
  <si>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</si>
  <si>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</si>
  <si>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</si>
  <si>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</si>
  <si>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</si>
  <si>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</si>
  <si>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</si>
  <si>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</si>
  <si>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</si>
  <si>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</si>
  <si>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</si>
  <si>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</si>
  <si>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</si>
  <si>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</si>
  <si>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</si>
  <si>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</si>
  <si>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</si>
  <si>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</si>
  <si>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</si>
  <si>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</si>
  <si>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</si>
  <si>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</si>
  <si>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</si>
  <si>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</si>
  <si>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</si>
  <si>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</si>
  <si>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</si>
  <si>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</si>
  <si>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</si>
  <si>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</si>
  <si>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</si>
  <si>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</si>
  <si>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</si>
  <si>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</si>
  <si>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</si>
  <si>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</si>
  <si>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</si>
  <si>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</si>
  <si>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</si>
  <si>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</si>
  <si>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</si>
  <si>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</si>
  <si>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</si>
  <si>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</si>
  <si>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</si>
  <si>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</si>
  <si>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</si>
  <si>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</si>
  <si>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</si>
  <si>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</si>
  <si>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</si>
  <si>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</si>
  <si>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</si>
  <si>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</si>
  <si>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</si>
  <si>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</si>
  <si>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</si>
  <si>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</si>
  <si>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</si>
  <si>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</si>
  <si>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</si>
  <si>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</si>
  <si>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</si>
  <si>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</si>
  <si>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</si>
  <si>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</si>
  <si>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</si>
  <si>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</si>
  <si>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</si>
  <si>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</si>
  <si>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</si>
  <si>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</si>
  <si>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</si>
  <si>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</si>
  <si>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</si>
  <si>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</si>
  <si>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</si>
  <si>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</si>
  <si>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</si>
  <si>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</si>
  <si>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</si>
  <si>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</si>
  <si>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</si>
  <si>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</si>
  <si>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</si>
  <si>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</si>
  <si>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</si>
  <si>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</si>
  <si>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</si>
  <si>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</si>
  <si>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</si>
  <si>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</si>
  <si>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</si>
  <si>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</si>
  <si>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</si>
  <si>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</si>
  <si>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</si>
  <si>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</si>
  <si>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</si>
  <si>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</si>
  <si>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</si>
  <si>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</si>
  <si>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</si>
  <si>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</si>
  <si>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</si>
  <si>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</si>
  <si>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</si>
  <si>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</si>
  <si>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</si>
  <si>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</si>
  <si>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</si>
  <si>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</si>
  <si>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</si>
  <si>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</si>
  <si>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</si>
  <si>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</si>
  <si>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</si>
  <si>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</si>
  <si>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</si>
  <si>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</si>
  <si>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</si>
  <si>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</si>
  <si>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</si>
  <si>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</si>
  <si>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</si>
  <si>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</si>
  <si>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</si>
  <si>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</si>
  <si>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</si>
  <si>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</si>
  <si>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</si>
  <si>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</si>
  <si>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</si>
  <si>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</si>
  <si>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</si>
  <si>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</si>
  <si>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</si>
  <si>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</si>
  <si>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</si>
  <si>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</si>
  <si>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</si>
  <si>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</si>
  <si>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</si>
  <si>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</si>
  <si>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</si>
  <si>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</si>
  <si>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</si>
  <si>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</si>
  <si>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</si>
  <si>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</si>
  <si>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</si>
  <si>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</si>
  <si>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</si>
  <si>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</si>
  <si>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</si>
  <si>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</si>
  <si>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</si>
  <si>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</si>
  <si>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</si>
  <si>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</si>
  <si>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</si>
  <si>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</si>
  <si>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</si>
  <si>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</si>
  <si>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</si>
  <si>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</si>
  <si>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</si>
  <si>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</si>
  <si>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</si>
  <si>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</si>
  <si>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</si>
  <si>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</si>
  <si>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</si>
  <si>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</si>
  <si>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</si>
  <si>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</si>
  <si>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</si>
  <si>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</si>
  <si>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</si>
  <si>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</si>
  <si>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</si>
  <si>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</si>
  <si>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</si>
  <si>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</si>
  <si>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</si>
  <si>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</si>
  <si>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</si>
  <si>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</si>
  <si>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</si>
  <si>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</si>
  <si>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</si>
  <si>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</si>
  <si>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</si>
  <si>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</si>
  <si>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</si>
  <si>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</si>
  <si>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</si>
  <si>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</si>
  <si>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</si>
  <si>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</si>
  <si>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</si>
  <si>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</si>
  <si>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</si>
  <si>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</si>
  <si>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</si>
  <si>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</si>
  <si>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</si>
  <si>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</si>
  <si>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</si>
  <si>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</si>
  <si>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</si>
  <si>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</si>
  <si>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</si>
  <si>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</si>
  <si>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</si>
  <si>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</si>
  <si>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</si>
  <si>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</si>
  <si>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</si>
  <si>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</si>
  <si>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</si>
  <si>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</si>
  <si>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</si>
  <si>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</si>
  <si>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</si>
  <si>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</si>
  <si>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</si>
  <si>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</si>
  <si>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</si>
  <si>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</si>
  <si>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</si>
  <si>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</si>
  <si>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</si>
  <si>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</si>
  <si>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</si>
  <si>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</si>
  <si>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</si>
  <si>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</si>
  <si>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</si>
  <si>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</si>
  <si>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</si>
  <si>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</si>
  <si>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</si>
  <si>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</si>
  <si>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</si>
  <si>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</si>
  <si>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</si>
  <si>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</si>
  <si>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</si>
  <si>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</si>
  <si>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</si>
  <si>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</si>
  <si>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</si>
  <si>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</si>
  <si>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</si>
  <si>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</si>
  <si>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</si>
  <si>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</si>
  <si>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</si>
  <si>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</si>
  <si>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</si>
  <si>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</si>
  <si>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</si>
  <si>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</si>
  <si>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</si>
  <si>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</si>
  <si>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</si>
  <si>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</si>
  <si>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</si>
  <si>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</si>
  <si>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</si>
  <si>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</si>
  <si>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</si>
  <si>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</si>
  <si>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</si>
  <si>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</si>
  <si>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</si>
  <si>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</si>
  <si>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</si>
  <si>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</si>
  <si>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</si>
  <si>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</si>
  <si>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</si>
  <si>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</si>
  <si>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</si>
  <si>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</si>
  <si>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</si>
  <si>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</si>
  <si>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</si>
  <si>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</si>
  <si>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</si>
  <si>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</si>
  <si>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</si>
  <si>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</si>
  <si>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</si>
  <si>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</si>
  <si>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</si>
  <si>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</si>
  <si>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</si>
  <si>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</si>
  <si>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</si>
  <si>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</si>
  <si>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</si>
  <si>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</si>
  <si>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</si>
  <si>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</si>
  <si>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</si>
  <si>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</si>
  <si>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</si>
  <si>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</si>
  <si>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</si>
  <si>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</si>
  <si>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</si>
  <si>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</si>
  <si>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</si>
  <si>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</si>
  <si>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</si>
  <si>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</si>
  <si>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</si>
  <si>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</si>
  <si>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</si>
  <si>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</si>
  <si>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</si>
  <si>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</si>
  <si>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</si>
  <si>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</si>
  <si>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</si>
  <si>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</si>
  <si>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</si>
  <si>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</si>
  <si>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</si>
  <si>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</si>
  <si>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</si>
  <si>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</si>
  <si>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</si>
  <si>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</si>
  <si>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</si>
  <si>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</si>
  <si>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</si>
  <si>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</si>
  <si>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</si>
  <si>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</si>
  <si>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</si>
  <si>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</si>
  <si>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</si>
  <si>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</si>
  <si>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</si>
  <si>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</si>
  <si>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</si>
  <si>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</si>
  <si>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</si>
  <si>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</si>
  <si>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</si>
  <si>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</si>
  <si>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</si>
  <si>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</si>
  <si>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</si>
  <si>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</si>
  <si>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</si>
  <si>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</si>
  <si>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</si>
  <si>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</si>
  <si>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</si>
  <si>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</si>
  <si>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</si>
  <si>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</si>
  <si>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</si>
  <si>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</si>
  <si>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</si>
  <si>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</si>
  <si>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</si>
  <si>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</si>
  <si>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</si>
  <si>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</si>
  <si>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</si>
  <si>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</si>
  <si>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</si>
  <si>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</si>
  <si>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</si>
  <si>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</si>
  <si>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</si>
  <si>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</si>
  <si>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</si>
  <si>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</si>
  <si>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</si>
  <si>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</si>
  <si>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</si>
  <si>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</si>
  <si>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</si>
  <si>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</si>
  <si>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</si>
  <si>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</si>
  <si>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</si>
  <si>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</si>
  <si>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</si>
  <si>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</si>
  <si>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</si>
  <si>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</si>
  <si>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</si>
  <si>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</si>
  <si>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</si>
  <si>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</si>
  <si>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</si>
  <si>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</si>
  <si>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</si>
  <si>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</si>
  <si>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</si>
  <si>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</si>
  <si>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</si>
  <si>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</si>
  <si>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</si>
  <si>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</si>
  <si>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</si>
  <si>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</si>
  <si>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</si>
  <si>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</si>
  <si>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</si>
  <si>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</si>
  <si>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</si>
  <si>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</si>
  <si>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</si>
  <si>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</si>
  <si>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</si>
  <si>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</si>
  <si>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</si>
  <si>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</si>
  <si>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</si>
  <si>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</si>
  <si>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</si>
  <si>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</si>
  <si>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</si>
  <si>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</si>
  <si>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</si>
  <si>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</si>
  <si>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</si>
  <si>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</si>
  <si>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</si>
  <si>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</si>
  <si>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</si>
  <si>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</si>
  <si>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</si>
  <si>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</si>
  <si>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</si>
  <si>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</si>
  <si>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</si>
  <si>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</si>
  <si>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</si>
  <si>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</si>
  <si>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</si>
  <si>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</si>
  <si>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</si>
  <si>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</si>
  <si>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</si>
  <si>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</si>
  <si>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</si>
  <si>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</si>
  <si>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</si>
  <si>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</si>
  <si>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</si>
  <si>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</si>
  <si>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</si>
  <si>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</si>
  <si>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</si>
  <si>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</si>
  <si>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</si>
  <si>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</si>
  <si>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</si>
  <si>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</si>
  <si>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</si>
  <si>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</si>
  <si>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</si>
  <si>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</si>
  <si>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</si>
  <si>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</si>
  <si>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</si>
  <si>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</si>
  <si>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</si>
  <si>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</si>
  <si>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</si>
  <si>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</si>
  <si>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</si>
  <si>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</si>
  <si>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</si>
  <si>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</si>
  <si>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</si>
  <si>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</si>
  <si>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</si>
  <si>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</si>
  <si>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</si>
  <si>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</si>
  <si>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</si>
  <si>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</si>
  <si>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</si>
  <si>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</si>
  <si>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</si>
  <si>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</si>
  <si>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</si>
  <si>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</si>
  <si>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</si>
  <si>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</si>
  <si>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</si>
  <si>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</si>
  <si>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</si>
  <si>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</si>
  <si>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</si>
  <si>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</si>
  <si>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</si>
  <si>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</si>
  <si>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</si>
  <si>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</si>
  <si>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</si>
  <si>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</si>
  <si>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</si>
  <si>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</si>
  <si>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</si>
  <si>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</si>
  <si>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</si>
  <si>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</si>
  <si>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</si>
  <si>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</si>
  <si>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</si>
  <si>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</si>
  <si>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</si>
  <si>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</si>
  <si>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</si>
  <si>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</si>
  <si>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</si>
  <si>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</si>
  <si>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</si>
  <si>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</si>
  <si>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</si>
  <si>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</si>
  <si>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</si>
  <si>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</si>
  <si>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</si>
  <si>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</si>
  <si>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</si>
  <si>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</si>
  <si>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</si>
  <si>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</si>
  <si>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</si>
  <si>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</si>
  <si>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</si>
  <si>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</si>
  <si>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</si>
  <si>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</si>
  <si>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</si>
  <si>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</si>
  <si>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</si>
  <si>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</si>
  <si>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</si>
  <si>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</si>
  <si>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</si>
  <si>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</si>
  <si>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</si>
  <si>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</si>
  <si>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</si>
  <si>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</si>
  <si>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</si>
  <si>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</si>
  <si>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</si>
  <si>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</si>
  <si>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</si>
  <si>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</si>
  <si>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</si>
  <si>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</si>
  <si>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</si>
  <si>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</si>
  <si>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</si>
  <si>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</si>
  <si>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</si>
  <si>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</si>
  <si>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</si>
  <si>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</si>
  <si>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</si>
  <si>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</si>
  <si>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</si>
  <si>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</si>
  <si>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</si>
  <si>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</si>
  <si>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</si>
  <si>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</si>
  <si>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</si>
  <si>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</si>
  <si>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</si>
  <si>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</si>
  <si>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</si>
  <si>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</si>
  <si>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</si>
  <si>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</si>
  <si>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</si>
  <si>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</si>
  <si>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</si>
  <si>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</si>
  <si>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</si>
  <si>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</si>
  <si>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</si>
  <si>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</si>
  <si>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</si>
  <si>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</si>
  <si>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</si>
  <si>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</si>
  <si>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</si>
  <si>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</si>
  <si>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</si>
  <si>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</si>
  <si>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</si>
  <si>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</si>
  <si>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</si>
  <si>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</si>
  <si>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</si>
  <si>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</si>
  <si>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</si>
  <si>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</si>
  <si>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</si>
  <si>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</si>
  <si>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</si>
  <si>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</si>
  <si>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</si>
  <si>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</si>
  <si>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</si>
  <si>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</si>
  <si>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</si>
  <si>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</si>
  <si>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</si>
  <si>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</si>
  <si>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</si>
  <si>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</si>
  <si>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</si>
  <si>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</si>
  <si>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</si>
  <si>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</si>
  <si>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</si>
  <si>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</si>
  <si>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</si>
  <si>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</si>
  <si>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</si>
  <si>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</si>
  <si>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</si>
  <si>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</si>
  <si>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4.Рачо Ковача АД</t>
  </si>
  <si>
    <t>5. Гарант АД</t>
  </si>
  <si>
    <t>6. Тримона АД</t>
  </si>
  <si>
    <t>01.01.2012-30.09.2012</t>
  </si>
  <si>
    <t>Дата на съставяне: 15.10.2012</t>
  </si>
  <si>
    <t xml:space="preserve">Дата на съставяне:      15.10.2012                           </t>
  </si>
  <si>
    <t xml:space="preserve">Дата на съставяне:       15.10.2012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</si>
</sst>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10" fillId="0" borderId="0" xfId="63" applyFont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4">
      <selection activeCell="E72" sqref="E7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0" t="s">
        <v>865</v>
      </c>
      <c r="F3" s="217" t="s">
        <v>2</v>
      </c>
      <c r="G3" s="172"/>
      <c r="H3" s="459">
        <v>117019045</v>
      </c>
    </row>
    <row r="4" spans="1:8" ht="15">
      <c r="A4" s="571" t="s">
        <v>3</v>
      </c>
      <c r="B4" s="577"/>
      <c r="C4" s="577"/>
      <c r="D4" s="577"/>
      <c r="E4" s="502" t="s">
        <v>864</v>
      </c>
      <c r="F4" s="573" t="s">
        <v>4</v>
      </c>
      <c r="G4" s="574"/>
      <c r="H4" s="459" t="s">
        <v>159</v>
      </c>
    </row>
    <row r="5" spans="1:8" ht="15">
      <c r="A5" s="571" t="s">
        <v>5</v>
      </c>
      <c r="B5" s="572"/>
      <c r="C5" s="572"/>
      <c r="D5" s="572"/>
      <c r="E5" s="503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374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718</v>
      </c>
      <c r="D12" s="151">
        <v>745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1</v>
      </c>
      <c r="D13" s="151">
        <v>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748</v>
      </c>
      <c r="D15" s="151">
        <v>422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1847</v>
      </c>
      <c r="D19" s="155">
        <f>SUM(D11:D18)</f>
        <v>1529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4883</v>
      </c>
      <c r="H21" s="156">
        <f>SUM(H22:H24)</f>
        <v>4289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378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4505</v>
      </c>
      <c r="H24" s="152">
        <v>3911</v>
      </c>
    </row>
    <row r="25" spans="1:18" ht="15">
      <c r="A25" s="235" t="s">
        <v>74</v>
      </c>
      <c r="B25" s="241" t="s">
        <v>75</v>
      </c>
      <c r="C25" s="151">
        <v>19</v>
      </c>
      <c r="D25" s="151">
        <v>28</v>
      </c>
      <c r="E25" s="253" t="s">
        <v>76</v>
      </c>
      <c r="F25" s="245" t="s">
        <v>77</v>
      </c>
      <c r="G25" s="154">
        <f>G19+G20+G21</f>
        <v>6204</v>
      </c>
      <c r="H25" s="154">
        <f>H19+H20+H21</f>
        <v>5610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19</v>
      </c>
      <c r="D27" s="155">
        <f>SUM(D23:D26)</f>
        <v>28</v>
      </c>
      <c r="E27" s="253" t="s">
        <v>83</v>
      </c>
      <c r="F27" s="242" t="s">
        <v>84</v>
      </c>
      <c r="G27" s="154">
        <f>SUM(G28:G30)</f>
        <v>2545</v>
      </c>
      <c r="H27" s="154">
        <f>SUM(H28:H30)</f>
        <v>2545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2545</v>
      </c>
      <c r="H28" s="152">
        <v>2545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701</v>
      </c>
      <c r="H31" s="152">
        <v>1151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3246</v>
      </c>
      <c r="H33" s="154">
        <f>H27+H31+H32</f>
        <v>3696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974</v>
      </c>
      <c r="D34" s="155">
        <f>SUM(D35:D38)</f>
        <v>844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13227</v>
      </c>
      <c r="H36" s="154">
        <f>H25+H17+H33</f>
        <v>13083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862</v>
      </c>
      <c r="D38" s="151">
        <v>732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582</v>
      </c>
      <c r="H44" s="152">
        <v>1228</v>
      </c>
    </row>
    <row r="45" spans="1:15" ht="15">
      <c r="A45" s="235" t="s">
        <v>136</v>
      </c>
      <c r="B45" s="249" t="s">
        <v>137</v>
      </c>
      <c r="C45" s="155">
        <f>C34+C39+C44</f>
        <v>974</v>
      </c>
      <c r="D45" s="155">
        <f>D34+D39+D44</f>
        <v>844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8468</v>
      </c>
      <c r="D49" s="151">
        <v>8218</v>
      </c>
      <c r="E49" s="251" t="s">
        <v>51</v>
      </c>
      <c r="F49" s="245" t="s">
        <v>153</v>
      </c>
      <c r="G49" s="154">
        <f>SUM(G43:G48)</f>
        <v>582</v>
      </c>
      <c r="H49" s="154">
        <f>SUM(H43:H48)</f>
        <v>1228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8468</v>
      </c>
      <c r="D51" s="155">
        <f>SUM(D47:D50)</f>
        <v>8218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11308</v>
      </c>
      <c r="D55" s="155">
        <f>D19+D20+D21+D27+D32+D45+D51+D53+D54</f>
        <v>10619</v>
      </c>
      <c r="E55" s="237" t="s">
        <v>172</v>
      </c>
      <c r="F55" s="261" t="s">
        <v>173</v>
      </c>
      <c r="G55" s="154">
        <f>G49+G51+G52+G53+G54</f>
        <v>582</v>
      </c>
      <c r="H55" s="154">
        <f>H49+H51+H52+H53+H54</f>
        <v>1228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298</v>
      </c>
      <c r="D60" s="151">
        <v>347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4813</v>
      </c>
      <c r="H61" s="154">
        <f>SUM(H62:H68)</f>
        <v>2867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298</v>
      </c>
      <c r="D64" s="155">
        <f>SUM(D58:D63)</f>
        <v>347</v>
      </c>
      <c r="E64" s="237" t="s">
        <v>200</v>
      </c>
      <c r="F64" s="242" t="s">
        <v>201</v>
      </c>
      <c r="G64" s="152">
        <v>4717</v>
      </c>
      <c r="H64" s="152">
        <v>2758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56</v>
      </c>
      <c r="H65" s="152">
        <v>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35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5691</v>
      </c>
      <c r="D67" s="151">
        <v>5294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539</v>
      </c>
      <c r="D68" s="151">
        <v>127</v>
      </c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>
        <v>0</v>
      </c>
      <c r="D69" s="151">
        <v>7</v>
      </c>
      <c r="E69" s="251" t="s">
        <v>78</v>
      </c>
      <c r="F69" s="242" t="s">
        <v>217</v>
      </c>
      <c r="G69" s="152">
        <v>508</v>
      </c>
      <c r="H69" s="152">
        <v>413</v>
      </c>
    </row>
    <row r="70" spans="1:8" ht="15">
      <c r="A70" s="235" t="s">
        <v>218</v>
      </c>
      <c r="B70" s="241" t="s">
        <v>219</v>
      </c>
      <c r="C70" s="151">
        <v>487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54</v>
      </c>
      <c r="D71" s="151">
        <v>72</v>
      </c>
      <c r="E71" s="253" t="s">
        <v>46</v>
      </c>
      <c r="F71" s="273" t="s">
        <v>224</v>
      </c>
      <c r="G71" s="161">
        <f>G59+G60+G61+G69+G70</f>
        <v>5321</v>
      </c>
      <c r="H71" s="161">
        <f>H59+H60+H61+H69+H70</f>
        <v>3280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1167</v>
      </c>
      <c r="D72" s="151">
        <v>1151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183</v>
      </c>
      <c r="D74" s="151">
        <v>234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8121</v>
      </c>
      <c r="D75" s="155">
        <f>SUM(D67:D74)</f>
        <v>7372</v>
      </c>
      <c r="E75" s="251" t="s">
        <v>160</v>
      </c>
      <c r="F75" s="245" t="s">
        <v>234</v>
      </c>
      <c r="G75" s="152">
        <v>807</v>
      </c>
      <c r="H75" s="152">
        <v>882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6128</v>
      </c>
      <c r="H79" s="162">
        <f>H71+H74+H75+H76</f>
        <v>4162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57</v>
      </c>
      <c r="D87" s="151">
        <v>47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142</v>
      </c>
      <c r="D88" s="151">
        <v>77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199</v>
      </c>
      <c r="D91" s="155">
        <f>SUM(D87:D90)</f>
        <v>124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8629</v>
      </c>
      <c r="D93" s="155">
        <f>D64+D75+D84+D91+D92</f>
        <v>7854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19937</v>
      </c>
      <c r="D94" s="164">
        <f>D93+D55</f>
        <v>18473</v>
      </c>
      <c r="E94" s="449" t="s">
        <v>270</v>
      </c>
      <c r="F94" s="289" t="s">
        <v>271</v>
      </c>
      <c r="G94" s="165">
        <f>G36+G39+G55+G79</f>
        <v>19937</v>
      </c>
      <c r="H94" s="165">
        <f>H36+H39+H55+H79</f>
        <v>18473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4">
      <selection activeCell="L31" sqref="L31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0" t="str">
        <f>'справка №1-БАЛАНС'!E3</f>
        <v>АУТОБОХЕМИЯ АД</v>
      </c>
      <c r="C2" s="580"/>
      <c r="D2" s="580"/>
      <c r="E2" s="580"/>
      <c r="F2" s="582" t="s">
        <v>2</v>
      </c>
      <c r="G2" s="582"/>
      <c r="H2" s="524">
        <f>'справка №1-БАЛАНС'!H3</f>
        <v>117019045</v>
      </c>
    </row>
    <row r="3" spans="1:8" ht="15">
      <c r="A3" s="465" t="s">
        <v>275</v>
      </c>
      <c r="B3" s="580" t="str">
        <f>'справка №1-БАЛАНС'!E4</f>
        <v>НЕКОНСОЛИДИРАН</v>
      </c>
      <c r="C3" s="580"/>
      <c r="D3" s="580"/>
      <c r="E3" s="58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1" t="str">
        <f>'справка №1-БАЛАНС'!E5</f>
        <v>01.01.2012-30.09.2012</v>
      </c>
      <c r="C4" s="581"/>
      <c r="D4" s="581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22</v>
      </c>
      <c r="D9" s="46">
        <v>21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225</v>
      </c>
      <c r="D10" s="46">
        <v>220</v>
      </c>
      <c r="E10" s="298" t="s">
        <v>289</v>
      </c>
      <c r="F10" s="547" t="s">
        <v>290</v>
      </c>
      <c r="G10" s="548">
        <v>6493</v>
      </c>
      <c r="H10" s="548">
        <v>6754</v>
      </c>
    </row>
    <row r="11" spans="1:8" ht="12">
      <c r="A11" s="298" t="s">
        <v>291</v>
      </c>
      <c r="B11" s="299" t="s">
        <v>292</v>
      </c>
      <c r="C11" s="46">
        <v>216</v>
      </c>
      <c r="D11" s="46">
        <v>221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142</v>
      </c>
      <c r="D12" s="46">
        <v>124</v>
      </c>
      <c r="E12" s="300" t="s">
        <v>78</v>
      </c>
      <c r="F12" s="547" t="s">
        <v>297</v>
      </c>
      <c r="G12" s="548">
        <v>465</v>
      </c>
      <c r="H12" s="548">
        <v>570</v>
      </c>
    </row>
    <row r="13" spans="1:18" ht="12">
      <c r="A13" s="298" t="s">
        <v>298</v>
      </c>
      <c r="B13" s="299" t="s">
        <v>299</v>
      </c>
      <c r="C13" s="46">
        <v>19</v>
      </c>
      <c r="D13" s="46">
        <v>17</v>
      </c>
      <c r="E13" s="301" t="s">
        <v>51</v>
      </c>
      <c r="F13" s="549" t="s">
        <v>300</v>
      </c>
      <c r="G13" s="546">
        <f>SUM(G9:G12)</f>
        <v>6958</v>
      </c>
      <c r="H13" s="546">
        <f>SUM(H9:H12)</f>
        <v>7324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6102</v>
      </c>
      <c r="D14" s="46">
        <v>6538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8</v>
      </c>
      <c r="D16" s="47">
        <v>11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6734</v>
      </c>
      <c r="D19" s="49">
        <f>SUM(D9:D15)+D16</f>
        <v>7152</v>
      </c>
      <c r="E19" s="304" t="s">
        <v>317</v>
      </c>
      <c r="F19" s="550" t="s">
        <v>318</v>
      </c>
      <c r="G19" s="548">
        <v>198</v>
      </c>
      <c r="H19" s="548">
        <v>122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>
        <v>1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43</v>
      </c>
      <c r="D22" s="46">
        <v>260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417</v>
      </c>
      <c r="H23" s="548">
        <v>511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615</v>
      </c>
      <c r="H24" s="546">
        <f>SUM(H19:H23)</f>
        <v>634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17</v>
      </c>
      <c r="D25" s="46">
        <v>26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60</v>
      </c>
      <c r="D26" s="49">
        <f>SUM(D22:D25)</f>
        <v>286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6794</v>
      </c>
      <c r="D28" s="50">
        <f>D26+D19</f>
        <v>7438</v>
      </c>
      <c r="E28" s="127" t="s">
        <v>339</v>
      </c>
      <c r="F28" s="552" t="s">
        <v>340</v>
      </c>
      <c r="G28" s="546">
        <f>G13+G15+G24</f>
        <v>7573</v>
      </c>
      <c r="H28" s="546">
        <f>H13+H15+H24</f>
        <v>7958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779</v>
      </c>
      <c r="D30" s="50">
        <f>IF((H28-D28)&gt;0,H28-D28,0)</f>
        <v>520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6794</v>
      </c>
      <c r="D33" s="49">
        <f>D28+D31+D32</f>
        <v>7438</v>
      </c>
      <c r="E33" s="127" t="s">
        <v>353</v>
      </c>
      <c r="F33" s="552" t="s">
        <v>354</v>
      </c>
      <c r="G33" s="53">
        <f>G32+G31+G28</f>
        <v>7573</v>
      </c>
      <c r="H33" s="53">
        <f>H32+H31+H28</f>
        <v>7958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779</v>
      </c>
      <c r="D34" s="50">
        <f>IF((H33-D33)&gt;0,H33-D33,0)</f>
        <v>520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78</v>
      </c>
      <c r="D35" s="49">
        <f>D36+D37+D38</f>
        <v>52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78</v>
      </c>
      <c r="D36" s="46">
        <v>52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701</v>
      </c>
      <c r="D39" s="458">
        <f>+IF((H33-D33-D35)&gt;0,H33-D33-D35,0)</f>
        <v>468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701</v>
      </c>
      <c r="D41" s="52">
        <f>IF(D39-D40&gt;0,D39-D40,0)</f>
        <v>468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7573</v>
      </c>
      <c r="D42" s="53">
        <f>D33+D35+D39</f>
        <v>7958</v>
      </c>
      <c r="E42" s="128" t="s">
        <v>380</v>
      </c>
      <c r="F42" s="129" t="s">
        <v>381</v>
      </c>
      <c r="G42" s="53">
        <f>G39+G33</f>
        <v>7573</v>
      </c>
      <c r="H42" s="53">
        <f>H39+H33</f>
        <v>7958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41197</v>
      </c>
      <c r="C48" s="427" t="s">
        <v>382</v>
      </c>
      <c r="D48" s="578"/>
      <c r="E48" s="578"/>
      <c r="F48" s="578"/>
      <c r="G48" s="578"/>
      <c r="H48" s="57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79"/>
      <c r="E50" s="579"/>
      <c r="F50" s="579"/>
      <c r="G50" s="579"/>
      <c r="H50" s="579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F37" sqref="F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01.01.2012-30.09.2012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8986</v>
      </c>
      <c r="D10" s="54">
        <v>10785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-6812</v>
      </c>
      <c r="D11" s="54">
        <v>-11540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-141</v>
      </c>
      <c r="D13" s="54">
        <v>-147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-31</v>
      </c>
      <c r="D14" s="54">
        <v>-29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-73</v>
      </c>
      <c r="D15" s="54">
        <v>-93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134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-60</v>
      </c>
      <c r="D17" s="54">
        <v>-25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-17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1852</v>
      </c>
      <c r="D20" s="55">
        <f>SUM(D10:D19)</f>
        <v>-917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-529</v>
      </c>
      <c r="D22" s="54">
        <v>-46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-130</v>
      </c>
      <c r="D27" s="54">
        <v>-16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112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-659</v>
      </c>
      <c r="D32" s="55">
        <f>SUM(D22:D31)</f>
        <v>50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-646</v>
      </c>
      <c r="D37" s="54">
        <v>-1116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-43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-429</v>
      </c>
      <c r="D40" s="54">
        <v>-161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-4260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-1118</v>
      </c>
      <c r="D42" s="55">
        <f>SUM(D34:D41)</f>
        <v>-5537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75</v>
      </c>
      <c r="D43" s="55">
        <f>D42+D32+D20</f>
        <v>-6404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124</v>
      </c>
      <c r="D44" s="132">
        <v>6518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199</v>
      </c>
      <c r="D45" s="55">
        <f>D44+D43</f>
        <v>114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199</v>
      </c>
      <c r="D46" s="56">
        <v>114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Q24" sqref="Q24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5" t="s">
        <v>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7" t="str">
        <f>'справка №1-БАЛАНС'!E3</f>
        <v>АУТОБОХЕМИЯ АД</v>
      </c>
      <c r="C3" s="587"/>
      <c r="D3" s="587"/>
      <c r="E3" s="587"/>
      <c r="F3" s="587"/>
      <c r="G3" s="587"/>
      <c r="H3" s="587"/>
      <c r="I3" s="587"/>
      <c r="J3" s="474"/>
      <c r="K3" s="589" t="s">
        <v>2</v>
      </c>
      <c r="L3" s="589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4</v>
      </c>
      <c r="L4" s="590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01.01.2012-30.09.2012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378</v>
      </c>
      <c r="G11" s="58">
        <f>'справка №1-БАЛАНС'!H23</f>
        <v>0</v>
      </c>
      <c r="H11" s="60">
        <v>3911</v>
      </c>
      <c r="I11" s="58">
        <f>'справка №1-БАЛАНС'!H28+'справка №1-БАЛАНС'!H31</f>
        <v>3696</v>
      </c>
      <c r="J11" s="58">
        <f>'справка №1-БАЛАНС'!H29+'справка №1-БАЛАНС'!H32</f>
        <v>0</v>
      </c>
      <c r="K11" s="60"/>
      <c r="L11" s="344">
        <f>SUM(C11:K11)</f>
        <v>13083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378</v>
      </c>
      <c r="G15" s="61">
        <f t="shared" si="2"/>
        <v>0</v>
      </c>
      <c r="H15" s="61">
        <f t="shared" si="2"/>
        <v>3911</v>
      </c>
      <c r="I15" s="61">
        <f t="shared" si="2"/>
        <v>3696</v>
      </c>
      <c r="J15" s="61">
        <f t="shared" si="2"/>
        <v>0</v>
      </c>
      <c r="K15" s="61">
        <f t="shared" si="2"/>
        <v>0</v>
      </c>
      <c r="L15" s="344">
        <f t="shared" si="1"/>
        <v>13083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701</v>
      </c>
      <c r="J16" s="345">
        <f>+'справка №1-БАЛАНС'!G32</f>
        <v>0</v>
      </c>
      <c r="K16" s="60"/>
      <c r="L16" s="344">
        <f t="shared" si="1"/>
        <v>701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594</v>
      </c>
      <c r="I17" s="62">
        <f t="shared" si="3"/>
        <v>-1151</v>
      </c>
      <c r="J17" s="62">
        <f>J18+J19</f>
        <v>0</v>
      </c>
      <c r="K17" s="62">
        <f t="shared" si="3"/>
        <v>0</v>
      </c>
      <c r="L17" s="344">
        <f t="shared" si="1"/>
        <v>-557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-528</v>
      </c>
      <c r="J18" s="60"/>
      <c r="K18" s="60"/>
      <c r="L18" s="344">
        <f t="shared" si="1"/>
        <v>-528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594</v>
      </c>
      <c r="I19" s="60">
        <v>-623</v>
      </c>
      <c r="J19" s="60"/>
      <c r="K19" s="60"/>
      <c r="L19" s="344">
        <f t="shared" si="1"/>
        <v>-29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4505</v>
      </c>
      <c r="I29" s="59">
        <f t="shared" si="6"/>
        <v>3246</v>
      </c>
      <c r="J29" s="59">
        <f t="shared" si="6"/>
        <v>0</v>
      </c>
      <c r="K29" s="59">
        <f t="shared" si="6"/>
        <v>0</v>
      </c>
      <c r="L29" s="344">
        <f t="shared" si="1"/>
        <v>13227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4505</v>
      </c>
      <c r="I32" s="59">
        <f t="shared" si="7"/>
        <v>3246</v>
      </c>
      <c r="J32" s="59">
        <f t="shared" si="7"/>
        <v>0</v>
      </c>
      <c r="K32" s="59">
        <f t="shared" si="7"/>
        <v>0</v>
      </c>
      <c r="L32" s="344">
        <f t="shared" si="1"/>
        <v>13227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876</v>
      </c>
      <c r="B38" s="19"/>
      <c r="C38" s="15"/>
      <c r="D38" s="586" t="s">
        <v>522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T32" sqref="T3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384</v>
      </c>
      <c r="B2" s="593"/>
      <c r="C2" s="594" t="str">
        <f>'справка №1-БАЛАНС'!E3</f>
        <v>АУТОБОХЕМИЯ АД</v>
      </c>
      <c r="D2" s="594"/>
      <c r="E2" s="594"/>
      <c r="F2" s="594"/>
      <c r="G2" s="594"/>
      <c r="H2" s="59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2" t="s">
        <v>5</v>
      </c>
      <c r="B3" s="593"/>
      <c r="C3" s="595" t="str">
        <f>'справка №1-БАЛАНС'!E5</f>
        <v>01.01.2012-30.09.2012</v>
      </c>
      <c r="D3" s="595"/>
      <c r="E3" s="595"/>
      <c r="F3" s="483"/>
      <c r="G3" s="483"/>
      <c r="H3" s="483"/>
      <c r="I3" s="483"/>
      <c r="J3" s="483"/>
      <c r="K3" s="483"/>
      <c r="L3" s="483"/>
      <c r="M3" s="600" t="s">
        <v>4</v>
      </c>
      <c r="N3" s="600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>
        <v>21</v>
      </c>
      <c r="F9" s="189"/>
      <c r="G9" s="74">
        <f>D9+E9-F9</f>
        <v>374</v>
      </c>
      <c r="H9" s="65"/>
      <c r="I9" s="65"/>
      <c r="J9" s="74">
        <f>G9+H9-I9</f>
        <v>374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163</v>
      </c>
      <c r="L10" s="65">
        <v>27</v>
      </c>
      <c r="M10" s="65"/>
      <c r="N10" s="74">
        <f aca="true" t="shared" si="4" ref="N10:N39">K10+L10-M10</f>
        <v>190</v>
      </c>
      <c r="O10" s="65"/>
      <c r="P10" s="65"/>
      <c r="Q10" s="74">
        <f t="shared" si="0"/>
        <v>190</v>
      </c>
      <c r="R10" s="74">
        <f t="shared" si="1"/>
        <v>718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14</v>
      </c>
      <c r="L11" s="65">
        <v>3</v>
      </c>
      <c r="M11" s="65"/>
      <c r="N11" s="74">
        <f t="shared" si="4"/>
        <v>17</v>
      </c>
      <c r="O11" s="65"/>
      <c r="P11" s="65"/>
      <c r="Q11" s="74">
        <f t="shared" si="0"/>
        <v>17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1781</v>
      </c>
      <c r="E13" s="189">
        <v>529</v>
      </c>
      <c r="F13" s="189">
        <v>944</v>
      </c>
      <c r="G13" s="74">
        <f t="shared" si="2"/>
        <v>1366</v>
      </c>
      <c r="H13" s="65"/>
      <c r="I13" s="65"/>
      <c r="J13" s="74">
        <f t="shared" si="3"/>
        <v>1366</v>
      </c>
      <c r="K13" s="65">
        <v>1359</v>
      </c>
      <c r="L13" s="65">
        <v>174</v>
      </c>
      <c r="M13" s="65">
        <v>915</v>
      </c>
      <c r="N13" s="74">
        <f t="shared" si="4"/>
        <v>618</v>
      </c>
      <c r="O13" s="65"/>
      <c r="P13" s="65"/>
      <c r="Q13" s="74">
        <f t="shared" si="0"/>
        <v>618</v>
      </c>
      <c r="R13" s="74">
        <f t="shared" si="1"/>
        <v>748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18</v>
      </c>
      <c r="E14" s="189">
        <v>3</v>
      </c>
      <c r="F14" s="189"/>
      <c r="G14" s="74">
        <f t="shared" si="2"/>
        <v>21</v>
      </c>
      <c r="H14" s="65"/>
      <c r="I14" s="65"/>
      <c r="J14" s="74">
        <f t="shared" si="3"/>
        <v>21</v>
      </c>
      <c r="K14" s="65">
        <v>13</v>
      </c>
      <c r="L14" s="65">
        <v>2</v>
      </c>
      <c r="M14" s="65"/>
      <c r="N14" s="74">
        <f t="shared" si="4"/>
        <v>15</v>
      </c>
      <c r="O14" s="65"/>
      <c r="P14" s="65"/>
      <c r="Q14" s="74">
        <f t="shared" si="0"/>
        <v>15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3078</v>
      </c>
      <c r="E17" s="194">
        <f>SUM(E9:E16)</f>
        <v>553</v>
      </c>
      <c r="F17" s="194">
        <f>SUM(F9:F16)</f>
        <v>944</v>
      </c>
      <c r="G17" s="74">
        <f t="shared" si="2"/>
        <v>2687</v>
      </c>
      <c r="H17" s="75">
        <f>SUM(H9:H16)</f>
        <v>0</v>
      </c>
      <c r="I17" s="75">
        <f>SUM(I9:I16)</f>
        <v>0</v>
      </c>
      <c r="J17" s="74">
        <f t="shared" si="3"/>
        <v>2687</v>
      </c>
      <c r="K17" s="75">
        <f>SUM(K9:K16)</f>
        <v>1549</v>
      </c>
      <c r="L17" s="75">
        <f>SUM(L9:L16)</f>
        <v>206</v>
      </c>
      <c r="M17" s="75">
        <f>SUM(M9:M16)</f>
        <v>915</v>
      </c>
      <c r="N17" s="74">
        <f t="shared" si="4"/>
        <v>840</v>
      </c>
      <c r="O17" s="75">
        <f>SUM(O9:O16)</f>
        <v>0</v>
      </c>
      <c r="P17" s="75">
        <f>SUM(P9:P16)</f>
        <v>0</v>
      </c>
      <c r="Q17" s="74">
        <f t="shared" si="5"/>
        <v>840</v>
      </c>
      <c r="R17" s="74">
        <f t="shared" si="6"/>
        <v>1847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46</v>
      </c>
      <c r="L23" s="65">
        <v>9</v>
      </c>
      <c r="M23" s="65"/>
      <c r="N23" s="74">
        <f t="shared" si="4"/>
        <v>55</v>
      </c>
      <c r="O23" s="65"/>
      <c r="P23" s="65"/>
      <c r="Q23" s="74">
        <f t="shared" si="5"/>
        <v>55</v>
      </c>
      <c r="R23" s="74">
        <f t="shared" si="6"/>
        <v>19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48</v>
      </c>
      <c r="L25" s="66">
        <f t="shared" si="7"/>
        <v>9</v>
      </c>
      <c r="M25" s="66">
        <f t="shared" si="7"/>
        <v>0</v>
      </c>
      <c r="N25" s="67">
        <f t="shared" si="4"/>
        <v>57</v>
      </c>
      <c r="O25" s="66">
        <f t="shared" si="7"/>
        <v>0</v>
      </c>
      <c r="P25" s="66">
        <f t="shared" si="7"/>
        <v>0</v>
      </c>
      <c r="Q25" s="67">
        <f t="shared" si="5"/>
        <v>57</v>
      </c>
      <c r="R25" s="67">
        <f t="shared" si="6"/>
        <v>19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844</v>
      </c>
      <c r="E27" s="192">
        <f aca="true" t="shared" si="8" ref="E27:P27">SUM(E28:E31)</f>
        <v>130</v>
      </c>
      <c r="F27" s="192">
        <f t="shared" si="8"/>
        <v>0</v>
      </c>
      <c r="G27" s="71">
        <f t="shared" si="2"/>
        <v>974</v>
      </c>
      <c r="H27" s="70">
        <f t="shared" si="8"/>
        <v>0</v>
      </c>
      <c r="I27" s="70">
        <f t="shared" si="8"/>
        <v>0</v>
      </c>
      <c r="J27" s="71">
        <f t="shared" si="3"/>
        <v>974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732</v>
      </c>
      <c r="E31" s="189">
        <v>130</v>
      </c>
      <c r="F31" s="189"/>
      <c r="G31" s="74">
        <f t="shared" si="2"/>
        <v>862</v>
      </c>
      <c r="H31" s="72"/>
      <c r="I31" s="72"/>
      <c r="J31" s="74">
        <f t="shared" si="3"/>
        <v>862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862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844</v>
      </c>
      <c r="E38" s="194">
        <f aca="true" t="shared" si="12" ref="E38:P38">E27+E32+E37</f>
        <v>130</v>
      </c>
      <c r="F38" s="194">
        <f t="shared" si="12"/>
        <v>0</v>
      </c>
      <c r="G38" s="74">
        <f t="shared" si="2"/>
        <v>974</v>
      </c>
      <c r="H38" s="75">
        <f t="shared" si="12"/>
        <v>0</v>
      </c>
      <c r="I38" s="75">
        <f t="shared" si="12"/>
        <v>0</v>
      </c>
      <c r="J38" s="74">
        <f t="shared" si="3"/>
        <v>974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3998</v>
      </c>
      <c r="E40" s="438">
        <f>E17+E18+E19+E25+E38+E39</f>
        <v>683</v>
      </c>
      <c r="F40" s="438">
        <f aca="true" t="shared" si="13" ref="F40:R40">F17+F18+F19+F25+F38+F39</f>
        <v>944</v>
      </c>
      <c r="G40" s="438">
        <f t="shared" si="13"/>
        <v>3737</v>
      </c>
      <c r="H40" s="438">
        <f t="shared" si="13"/>
        <v>0</v>
      </c>
      <c r="I40" s="438">
        <f t="shared" si="13"/>
        <v>0</v>
      </c>
      <c r="J40" s="438">
        <f t="shared" si="13"/>
        <v>3737</v>
      </c>
      <c r="K40" s="438">
        <f t="shared" si="13"/>
        <v>1597</v>
      </c>
      <c r="L40" s="438">
        <f t="shared" si="13"/>
        <v>215</v>
      </c>
      <c r="M40" s="438">
        <f t="shared" si="13"/>
        <v>915</v>
      </c>
      <c r="N40" s="438">
        <f t="shared" si="13"/>
        <v>897</v>
      </c>
      <c r="O40" s="438">
        <f t="shared" si="13"/>
        <v>0</v>
      </c>
      <c r="P40" s="438">
        <f t="shared" si="13"/>
        <v>0</v>
      </c>
      <c r="Q40" s="438">
        <f t="shared" si="13"/>
        <v>897</v>
      </c>
      <c r="R40" s="438">
        <f t="shared" si="13"/>
        <v>2840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782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58">
      <selection activeCell="AD88" sqref="A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01.01.2012-30.09.2012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8468</v>
      </c>
      <c r="D16" s="119">
        <f>+D17+D18</f>
        <v>0</v>
      </c>
      <c r="E16" s="120">
        <f t="shared" si="0"/>
        <v>8468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8468</v>
      </c>
      <c r="D17" s="108"/>
      <c r="E17" s="120">
        <f t="shared" si="0"/>
        <v>8468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8468</v>
      </c>
      <c r="D19" s="104">
        <f>D11+D15+D16</f>
        <v>0</v>
      </c>
      <c r="E19" s="118">
        <f>E11+E15+E16</f>
        <v>8468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5691</v>
      </c>
      <c r="D24" s="119">
        <f>SUM(D25:D27)</f>
        <v>5691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5691</v>
      </c>
      <c r="D27" s="108">
        <v>5691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539</v>
      </c>
      <c r="D28" s="108">
        <v>539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487</v>
      </c>
      <c r="D30" s="108">
        <v>487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54</v>
      </c>
      <c r="D31" s="108">
        <v>54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1167</v>
      </c>
      <c r="D33" s="105">
        <f>SUM(D34:D37)</f>
        <v>1167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5</v>
      </c>
      <c r="D34" s="108">
        <v>5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1162</v>
      </c>
      <c r="D35" s="108">
        <v>1162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183</v>
      </c>
      <c r="D38" s="105">
        <f>SUM(D39:D42)</f>
        <v>183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183</v>
      </c>
      <c r="D42" s="108">
        <v>183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8121</v>
      </c>
      <c r="D43" s="104">
        <f>D24+D28+D29+D31+D30+D32+D33+D38</f>
        <v>8121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16589</v>
      </c>
      <c r="D44" s="103">
        <f>D43+D21+D19+D9</f>
        <v>8121</v>
      </c>
      <c r="E44" s="118">
        <f>E43+E21+E19+E9</f>
        <v>8468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582</v>
      </c>
      <c r="D56" s="103">
        <f>D57+D59</f>
        <v>0</v>
      </c>
      <c r="E56" s="119">
        <f t="shared" si="1"/>
        <v>582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582</v>
      </c>
      <c r="D57" s="108"/>
      <c r="E57" s="119">
        <f t="shared" si="1"/>
        <v>582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582</v>
      </c>
      <c r="D66" s="103">
        <f>D52+D56+D61+D62+D63+D64</f>
        <v>0</v>
      </c>
      <c r="E66" s="119">
        <f t="shared" si="1"/>
        <v>582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4813</v>
      </c>
      <c r="D85" s="104">
        <f>SUM(D86:D90)+D94</f>
        <v>4813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4717</v>
      </c>
      <c r="D87" s="108">
        <v>4717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56</v>
      </c>
      <c r="D88" s="108">
        <v>56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35</v>
      </c>
      <c r="D89" s="108">
        <v>35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508</v>
      </c>
      <c r="D95" s="108">
        <v>508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5321</v>
      </c>
      <c r="D96" s="104">
        <f>D85+D80+D75+D71+D95</f>
        <v>5321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5903</v>
      </c>
      <c r="D97" s="104">
        <f>D96+D68+D66</f>
        <v>5321</v>
      </c>
      <c r="E97" s="104">
        <f>E96+E68+E66</f>
        <v>582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876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01.01.2012-30.09.2012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875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7">
      <selection activeCell="L22" sqref="L22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01.01.2012-30.09.2012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690</v>
      </c>
      <c r="D21" s="441">
        <v>7</v>
      </c>
      <c r="E21" s="441"/>
      <c r="F21" s="443">
        <f>C21-E21</f>
        <v>690</v>
      </c>
    </row>
    <row r="22" spans="1:6" ht="12.75">
      <c r="A22" s="36" t="s">
        <v>866</v>
      </c>
      <c r="B22" s="40"/>
      <c r="C22" s="441">
        <v>162</v>
      </c>
      <c r="D22" s="441">
        <v>4</v>
      </c>
      <c r="E22" s="441">
        <v>162</v>
      </c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>
        <v>5</v>
      </c>
    </row>
    <row r="24" spans="1:6" ht="12.75">
      <c r="A24" s="36" t="s">
        <v>870</v>
      </c>
      <c r="B24" s="40"/>
      <c r="C24" s="441">
        <v>1</v>
      </c>
      <c r="D24" s="441"/>
      <c r="E24" s="441"/>
      <c r="F24" s="443">
        <v>5</v>
      </c>
    </row>
    <row r="25" spans="1:6" ht="12.75">
      <c r="A25" s="36" t="s">
        <v>871</v>
      </c>
      <c r="B25" s="40"/>
      <c r="C25" s="441">
        <v>3</v>
      </c>
      <c r="D25" s="441"/>
      <c r="E25" s="441"/>
      <c r="F25" s="443">
        <v>5</v>
      </c>
    </row>
    <row r="26" spans="1:6" ht="12.75">
      <c r="A26" s="36" t="s">
        <v>872</v>
      </c>
      <c r="B26" s="40"/>
      <c r="C26" s="441">
        <v>1</v>
      </c>
      <c r="D26" s="441"/>
      <c r="E26" s="441"/>
      <c r="F26" s="443">
        <v>5</v>
      </c>
    </row>
    <row r="27" spans="1:6" ht="13.5">
      <c r="A27" s="38" t="s">
        <v>838</v>
      </c>
      <c r="B27" s="39" t="s">
        <v>839</v>
      </c>
      <c r="C27" s="429">
        <f>SUM(C21:C26)</f>
        <v>862</v>
      </c>
      <c r="D27" s="429"/>
      <c r="E27" s="429">
        <f>SUM(E21:E26)</f>
        <v>162</v>
      </c>
      <c r="F27" s="442">
        <f>SUM(F21:F26)</f>
        <v>710</v>
      </c>
    </row>
    <row r="28" spans="1:6" ht="13.5">
      <c r="A28" s="41" t="s">
        <v>840</v>
      </c>
      <c r="B28" s="39" t="s">
        <v>841</v>
      </c>
      <c r="C28" s="429">
        <f>C27+C19+C16+C13</f>
        <v>974</v>
      </c>
      <c r="D28" s="429"/>
      <c r="E28" s="429">
        <f>E27+E19+E16+E13</f>
        <v>162</v>
      </c>
      <c r="F28" s="442">
        <f>F27+F19+F16+F13</f>
        <v>822</v>
      </c>
    </row>
    <row r="29" spans="1:6" ht="12.75">
      <c r="A29" s="34" t="s">
        <v>842</v>
      </c>
      <c r="B29" s="39"/>
      <c r="C29" s="429"/>
      <c r="D29" s="429"/>
      <c r="E29" s="429"/>
      <c r="F29" s="442"/>
    </row>
    <row r="30" spans="1:6" ht="12.75">
      <c r="A30" s="36" t="s">
        <v>830</v>
      </c>
      <c r="B30" s="40"/>
      <c r="C30" s="429"/>
      <c r="D30" s="429"/>
      <c r="E30" s="429"/>
      <c r="F30" s="442"/>
    </row>
    <row r="31" spans="1:6" ht="12.75">
      <c r="A31" s="36" t="s">
        <v>831</v>
      </c>
      <c r="B31" s="40"/>
      <c r="C31" s="441"/>
      <c r="D31" s="441"/>
      <c r="E31" s="441"/>
      <c r="F31" s="443">
        <f>C31-E31</f>
        <v>0</v>
      </c>
    </row>
    <row r="32" spans="1:6" ht="13.5">
      <c r="A32" s="38" t="s">
        <v>565</v>
      </c>
      <c r="B32" s="39" t="s">
        <v>843</v>
      </c>
      <c r="C32" s="429">
        <f>SUM(C31:C31)</f>
        <v>0</v>
      </c>
      <c r="D32" s="429"/>
      <c r="E32" s="429">
        <f>SUM(E31:E31)</f>
        <v>0</v>
      </c>
      <c r="F32" s="442">
        <f>SUM(F31:F31)</f>
        <v>0</v>
      </c>
    </row>
    <row r="33" spans="1:6" ht="12.75">
      <c r="A33" s="36" t="s">
        <v>833</v>
      </c>
      <c r="B33" s="40"/>
      <c r="C33" s="429"/>
      <c r="D33" s="429"/>
      <c r="E33" s="429"/>
      <c r="F33" s="442"/>
    </row>
    <row r="34" spans="1:6" ht="12.75">
      <c r="A34" s="36" t="s">
        <v>544</v>
      </c>
      <c r="B34" s="40"/>
      <c r="C34" s="441"/>
      <c r="D34" s="441"/>
      <c r="E34" s="441"/>
      <c r="F34" s="443">
        <f>C34-E34</f>
        <v>0</v>
      </c>
    </row>
    <row r="35" spans="1:6" ht="13.5">
      <c r="A35" s="38" t="s">
        <v>582</v>
      </c>
      <c r="B35" s="39" t="s">
        <v>844</v>
      </c>
      <c r="C35" s="429">
        <f>SUM(C34:C34)</f>
        <v>0</v>
      </c>
      <c r="D35" s="429"/>
      <c r="E35" s="429">
        <f>SUM(E34:E34)</f>
        <v>0</v>
      </c>
      <c r="F35" s="442">
        <f>SUM(F34:F34)</f>
        <v>0</v>
      </c>
    </row>
    <row r="36" spans="1:6" ht="12.75">
      <c r="A36" s="36" t="s">
        <v>835</v>
      </c>
      <c r="B36" s="40"/>
      <c r="C36" s="429"/>
      <c r="D36" s="429"/>
      <c r="E36" s="429"/>
      <c r="F36" s="442"/>
    </row>
    <row r="37" spans="1:6" ht="12.75">
      <c r="A37" s="36" t="s">
        <v>544</v>
      </c>
      <c r="B37" s="40"/>
      <c r="C37" s="441"/>
      <c r="D37" s="441"/>
      <c r="E37" s="441"/>
      <c r="F37" s="443">
        <f>C37-E37</f>
        <v>0</v>
      </c>
    </row>
    <row r="38" spans="1:6" ht="13.5">
      <c r="A38" s="38" t="s">
        <v>601</v>
      </c>
      <c r="B38" s="39" t="s">
        <v>845</v>
      </c>
      <c r="C38" s="429">
        <f>SUM(C37:C37)</f>
        <v>0</v>
      </c>
      <c r="D38" s="429"/>
      <c r="E38" s="429">
        <f>SUM(E37:E37)</f>
        <v>0</v>
      </c>
      <c r="F38" s="442">
        <f>SUM(F37:F37)</f>
        <v>0</v>
      </c>
    </row>
    <row r="39" spans="1:6" ht="12.75">
      <c r="A39" s="36" t="s">
        <v>837</v>
      </c>
      <c r="B39" s="40"/>
      <c r="C39" s="429"/>
      <c r="D39" s="429"/>
      <c r="E39" s="429"/>
      <c r="F39" s="442"/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3.5">
      <c r="A41" s="38" t="s">
        <v>838</v>
      </c>
      <c r="B41" s="39" t="s">
        <v>846</v>
      </c>
      <c r="C41" s="429">
        <f>SUM(C40:C40)</f>
        <v>0</v>
      </c>
      <c r="D41" s="429"/>
      <c r="E41" s="429">
        <f>SUM(E40:E40)</f>
        <v>0</v>
      </c>
      <c r="F41" s="442">
        <f>SUM(F40:F40)</f>
        <v>0</v>
      </c>
    </row>
    <row r="42" spans="1:6" ht="13.5">
      <c r="A42" s="41" t="s">
        <v>847</v>
      </c>
      <c r="B42" s="39" t="s">
        <v>848</v>
      </c>
      <c r="C42" s="429">
        <f>C41+C38+C35+C32</f>
        <v>0</v>
      </c>
      <c r="D42" s="429"/>
      <c r="E42" s="429">
        <f>E41+E38+E35+E32</f>
        <v>0</v>
      </c>
      <c r="F42" s="442">
        <f>F41+F38+F35+F32</f>
        <v>0</v>
      </c>
    </row>
    <row r="43" spans="1:6" ht="12.75">
      <c r="A43" s="42"/>
      <c r="B43" s="43"/>
      <c r="C43" s="44"/>
      <c r="D43" s="44"/>
      <c r="E43" s="44"/>
      <c r="F43" s="44"/>
    </row>
    <row r="44" spans="1:6" ht="12.75">
      <c r="A44" s="435" t="s">
        <v>876</v>
      </c>
      <c r="B44" s="452"/>
      <c r="C44" s="625" t="s">
        <v>849</v>
      </c>
      <c r="D44" s="625"/>
      <c r="E44" s="625"/>
      <c r="F44" s="625"/>
    </row>
    <row r="45" spans="1:6" ht="12.75">
      <c r="A45" s="515"/>
      <c r="B45" s="516"/>
      <c r="C45" s="515"/>
      <c r="D45" s="515"/>
      <c r="E45" s="515"/>
      <c r="F45" s="515"/>
    </row>
    <row r="46" spans="1:6" ht="12.75">
      <c r="A46" s="515"/>
      <c r="B46" s="516"/>
      <c r="C46" s="625" t="s">
        <v>857</v>
      </c>
      <c r="D46" s="625"/>
      <c r="E46" s="625"/>
      <c r="F46" s="625"/>
    </row>
    <row r="47" spans="3:5" ht="12.75">
      <c r="C47" s="515"/>
      <c r="E47" s="515"/>
    </row>
    <row r="48" ht="12" customHeight="1"/>
    <row r="53" ht="12" customHeight="1"/>
    <row r="55" spans="7:16" ht="17.25" customHeight="1">
      <c r="G55" s="514"/>
      <c r="H55" s="514"/>
      <c r="I55" s="514"/>
      <c r="J55" s="514"/>
      <c r="K55" s="514"/>
      <c r="L55" s="514"/>
      <c r="M55" s="514"/>
      <c r="N55" s="514"/>
      <c r="O55" s="514"/>
      <c r="P55" s="514"/>
    </row>
    <row r="56" spans="7:16" ht="19.5" customHeight="1">
      <c r="G56" s="514"/>
      <c r="H56" s="514"/>
      <c r="I56" s="514"/>
      <c r="J56" s="514"/>
      <c r="K56" s="514"/>
      <c r="L56" s="514"/>
      <c r="M56" s="514"/>
      <c r="N56" s="514"/>
      <c r="O56" s="514"/>
      <c r="P56" s="514"/>
    </row>
    <row r="57" ht="19.5" customHeight="1"/>
  </sheetData>
  <sheetProtection/>
  <mergeCells count="4">
    <mergeCell ref="B5:D5"/>
    <mergeCell ref="B6:C6"/>
    <mergeCell ref="C46:F46"/>
    <mergeCell ref="C44:F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6 C31:F31 C34:F34 C37:F37 C40:F4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m_chop</cp:lastModifiedBy>
  <cp:lastPrinted>2012-10-22T14:20:46Z</cp:lastPrinted>
  <dcterms:created xsi:type="dcterms:W3CDTF">2000-06-29T12:02:40Z</dcterms:created>
  <dcterms:modified xsi:type="dcterms:W3CDTF">2012-10-25T13:29:18Z</dcterms:modified>
  <cp:category/>
  <cp:version/>
  <cp:contentType/>
  <cp:contentStatus/>
</cp:coreProperties>
</file>