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70" windowWidth="11400" windowHeight="5280" tabRatio="573" firstSheet="1" activeTab="2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<sst xmlns="http://schemas.openxmlformats.org/spreadsheetml/2006/main" count="1077" uniqueCount="899">
  <si>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</si>
  <si>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</si>
  <si>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</si>
  <si>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</si>
  <si>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</si>
  <si>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</si>
  <si>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</si>
  <si>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</si>
  <si>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</si>
  <si>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</si>
  <si>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</si>
  <si>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</si>
  <si>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</si>
  <si>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</si>
  <si>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</si>
  <si>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</si>
  <si>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</si>
  <si>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</si>
  <si>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</si>
  <si>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</si>
  <si>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</si>
  <si>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</si>
  <si>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</si>
  <si>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</si>
  <si>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</si>
  <si>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</si>
  <si>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</si>
  <si>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</si>
  <si>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</si>
  <si>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</si>
  <si>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</si>
  <si>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</si>
  <si>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</si>
  <si>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</si>
  <si>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</si>
  <si>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</si>
  <si>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</si>
  <si>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</si>
  <si>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</si>
  <si>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</si>
  <si>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</si>
  <si>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</si>
  <si>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</si>
  <si>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</si>
  <si>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</si>
  <si>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</si>
  <si>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</si>
  <si>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</si>
  <si>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</si>
  <si>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</si>
  <si>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</si>
  <si>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</si>
  <si>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</si>
  <si>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</si>
  <si>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</si>
  <si>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</si>
  <si>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</si>
  <si>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</si>
  <si>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</si>
  <si>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</si>
  <si>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</si>
  <si>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</si>
  <si>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</si>
  <si>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</si>
  <si>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</si>
  <si>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</si>
  <si>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</si>
  <si>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</si>
  <si>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</si>
  <si>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</si>
  <si>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</si>
  <si>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</si>
  <si>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</si>
  <si>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</si>
  <si>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</si>
  <si>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</si>
  <si>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</si>
  <si>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</si>
  <si>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</si>
  <si>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</si>
  <si>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</si>
  <si>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</si>
  <si>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</si>
  <si>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</si>
  <si>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</si>
  <si>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</si>
  <si>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</si>
  <si>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</si>
  <si>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</si>
  <si>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</si>
  <si>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</si>
  <si>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</si>
  <si>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</si>
  <si>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</si>
  <si>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</si>
  <si>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</si>
  <si>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</si>
  <si>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</si>
  <si>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</si>
  <si>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</si>
  <si>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</si>
  <si>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</si>
  <si>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</si>
  <si>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</si>
  <si>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</si>
  <si>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</si>
  <si>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</si>
  <si>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</si>
  <si>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</si>
  <si>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</si>
  <si>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</si>
  <si>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</si>
  <si>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</si>
  <si>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</si>
  <si>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</si>
  <si>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</si>
  <si>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</si>
  <si>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</si>
  <si>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</si>
  <si>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</si>
  <si>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</si>
  <si>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</si>
  <si>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</si>
  <si>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</si>
  <si>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</si>
  <si>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</si>
  <si>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</si>
  <si>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</si>
  <si>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</si>
  <si>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</si>
  <si>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</si>
  <si>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</si>
  <si>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</si>
  <si>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</si>
  <si>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</si>
  <si>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</si>
  <si>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</si>
  <si>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</si>
  <si>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</si>
  <si>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</si>
  <si>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</si>
  <si>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</si>
  <si>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</si>
  <si>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</si>
  <si>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</si>
  <si>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</si>
  <si>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</si>
  <si>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</si>
  <si>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</si>
  <si>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</si>
  <si>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</si>
  <si>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</si>
  <si>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</si>
  <si>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</si>
  <si>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</si>
  <si>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</si>
  <si>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</si>
  <si>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</si>
  <si>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</si>
  <si>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</si>
  <si>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</si>
  <si>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</si>
  <si>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</si>
  <si>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</si>
  <si>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</si>
  <si>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</si>
  <si>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</si>
  <si>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</si>
  <si>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</si>
  <si>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</si>
  <si>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</si>
  <si>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</si>
  <si>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</si>
  <si>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</si>
  <si>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</si>
  <si>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</si>
  <si>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</si>
  <si>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</si>
  <si>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</si>
  <si>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</si>
  <si>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</si>
  <si>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</si>
  <si>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</si>
  <si>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</si>
  <si>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</si>
  <si>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</si>
  <si>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</si>
  <si>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</si>
  <si>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</si>
  <si>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</si>
  <si>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</si>
  <si>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</si>
  <si>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</si>
  <si>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</si>
  <si>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</si>
  <si>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</si>
  <si>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</si>
  <si>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</si>
  <si>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</si>
  <si>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</si>
  <si>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</si>
  <si>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</si>
  <si>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</si>
  <si>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</si>
  <si>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</si>
  <si>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</si>
  <si>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</si>
  <si>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</si>
  <si>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</si>
  <si>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</si>
  <si>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</si>
  <si>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</si>
  <si>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</si>
  <si>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</si>
  <si>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</si>
  <si>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</si>
  <si>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</si>
  <si>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</si>
  <si>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</si>
  <si>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</si>
  <si>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</si>
  <si>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</si>
  <si>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</si>
  <si>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</si>
  <si>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</si>
  <si>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</si>
  <si>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</si>
  <si>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</si>
  <si>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</si>
  <si>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</si>
  <si>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</si>
  <si>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</si>
  <si>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</si>
  <si>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</si>
  <si>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</si>
  <si>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</si>
  <si>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</si>
  <si>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</si>
  <si>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</si>
  <si>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</si>
  <si>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</si>
  <si>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</si>
  <si>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</si>
  <si>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</si>
  <si>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</si>
  <si>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</si>
  <si>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</si>
  <si>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</si>
  <si>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</si>
  <si>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</si>
  <si>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</si>
  <si>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</si>
  <si>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</si>
  <si>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</si>
  <si>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</si>
  <si>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</si>
  <si>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</si>
  <si>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</si>
  <si>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</si>
  <si>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</si>
  <si>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</si>
  <si>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</si>
  <si>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</si>
  <si>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</si>
  <si>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</si>
  <si>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</si>
  <si>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</si>
  <si>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</si>
  <si>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</si>
  <si>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</si>
  <si>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</si>
  <si>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</si>
  <si>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</si>
  <si>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</si>
  <si>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</si>
  <si>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</si>
  <si>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</si>
  <si>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</si>
  <si>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</si>
  <si>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</si>
  <si>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</si>
  <si>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</si>
  <si>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</si>
  <si>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</si>
  <si>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</si>
  <si>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</si>
  <si>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</si>
  <si>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</si>
  <si>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</si>
  <si>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</si>
  <si>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</si>
  <si>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</si>
  <si>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</si>
  <si>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</si>
  <si>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</si>
  <si>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</si>
  <si>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</si>
  <si>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</si>
  <si>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</si>
  <si>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</si>
  <si>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</si>
  <si>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</si>
  <si>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</si>
  <si>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</si>
  <si>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</si>
  <si>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</si>
  <si>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</si>
  <si>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</si>
  <si>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</si>
  <si>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</si>
  <si>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</si>
  <si>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</si>
  <si>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</si>
  <si>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</si>
  <si>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</si>
  <si>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</si>
  <si>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</si>
  <si>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</si>
  <si>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</si>
  <si>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</si>
  <si>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</si>
  <si>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</si>
  <si>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</si>
  <si>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</si>
  <si>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</si>
  <si>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</si>
  <si>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</si>
  <si>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</si>
  <si>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</si>
  <si>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</si>
  <si>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</si>
  <si>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</si>
  <si>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</si>
  <si>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</si>
  <si>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</si>
  <si>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</si>
  <si>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</si>
  <si>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</si>
  <si>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</si>
  <si>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</si>
  <si>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</si>
  <si>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</si>
  <si>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</si>
  <si>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</si>
  <si>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</si>
  <si>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</si>
  <si>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</si>
  <si>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</si>
  <si>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</si>
  <si>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</si>
  <si>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</si>
  <si>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</si>
  <si>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</si>
  <si>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</si>
  <si>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</si>
  <si>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</si>
  <si>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</si>
  <si>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</si>
  <si>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</si>
  <si>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</si>
  <si>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</si>
  <si>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</si>
  <si>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</si>
  <si>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</si>
  <si>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</si>
  <si>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</si>
  <si>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</si>
  <si>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</si>
  <si>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</si>
  <si>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</si>
  <si>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</si>
  <si>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</si>
  <si>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</si>
  <si>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</si>
  <si>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</si>
  <si>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</si>
  <si>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</si>
  <si>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</si>
  <si>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</si>
  <si>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</si>
  <si>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</si>
  <si>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</si>
  <si>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</si>
  <si>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</si>
  <si>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</si>
  <si>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</si>
  <si>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</si>
  <si>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</si>
  <si>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</si>
  <si>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</si>
  <si>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</si>
  <si>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</si>
  <si>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</si>
  <si>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</si>
  <si>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</si>
  <si>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</si>
  <si>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</si>
  <si>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</si>
  <si>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</si>
  <si>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</si>
  <si>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</si>
  <si>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</si>
  <si>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</si>
  <si>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</si>
  <si>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</si>
  <si>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</si>
  <si>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</si>
  <si>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</si>
  <si>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</si>
  <si>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</si>
  <si>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</si>
  <si>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</si>
  <si>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</si>
  <si>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</si>
  <si>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</si>
  <si>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</si>
  <si>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</si>
  <si>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</si>
  <si>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</si>
  <si>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</si>
  <si>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</si>
  <si>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</si>
  <si>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</si>
  <si>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</si>
  <si>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</si>
  <si>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</si>
  <si>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</si>
  <si>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</si>
  <si>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</si>
  <si>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</si>
  <si>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</si>
  <si>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</si>
  <si>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</si>
  <si>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</si>
  <si>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</si>
  <si>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</si>
  <si>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</si>
  <si>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</si>
  <si>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</si>
  <si>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</si>
  <si>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</si>
  <si>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</si>
  <si>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</si>
  <si>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</si>
  <si>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</si>
  <si>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</si>
  <si>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</si>
  <si>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</si>
  <si>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</si>
  <si>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</si>
  <si>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</si>
  <si>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</si>
  <si>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</si>
  <si>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</si>
  <si>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</si>
  <si>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</si>
  <si>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</si>
  <si>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</si>
  <si>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</si>
  <si>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</si>
  <si>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</si>
  <si>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</si>
  <si>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</si>
  <si>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</si>
  <si>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</si>
  <si>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</si>
  <si>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</si>
  <si>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</si>
  <si>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</si>
  <si>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</si>
  <si>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</si>
  <si>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</si>
  <si>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</si>
  <si>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</si>
  <si>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</si>
  <si>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</si>
  <si>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</si>
  <si>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</si>
  <si>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</si>
  <si>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</si>
  <si>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</si>
  <si>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</si>
  <si>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</si>
  <si>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</si>
  <si>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</si>
  <si>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</si>
  <si>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</si>
  <si>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</si>
  <si>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</si>
  <si>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</si>
  <si>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</si>
  <si>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</si>
  <si>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</si>
  <si>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</si>
  <si>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</si>
  <si>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</si>
  <si>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</si>
  <si>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</si>
  <si>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</si>
  <si>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</si>
  <si>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</si>
  <si>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</si>
  <si>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</si>
  <si>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</si>
  <si>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</si>
  <si>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</si>
  <si>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</si>
  <si>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</si>
  <si>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</si>
  <si>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</si>
  <si>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</si>
  <si>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</si>
  <si>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</si>
  <si>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</si>
  <si>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</si>
  <si>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</si>
  <si>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</si>
  <si>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</si>
  <si>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</si>
  <si>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</si>
  <si>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</si>
  <si>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</si>
  <si>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</si>
  <si>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</si>
  <si>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</si>
  <si>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</si>
  <si>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</si>
  <si>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</si>
  <si>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</si>
  <si>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</si>
  <si>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</si>
  <si>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</si>
  <si>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</si>
  <si>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</si>
  <si>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</si>
  <si>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</si>
  <si>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</si>
  <si>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</si>
  <si>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</si>
  <si>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</si>
  <si>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</si>
  <si>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</si>
  <si>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</si>
  <si>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</si>
  <si>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</si>
  <si>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</si>
  <si>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</si>
  <si>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</si>
  <si>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</si>
  <si>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</si>
  <si>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</si>
  <si>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</si>
  <si>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</si>
  <si>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</si>
  <si>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</si>
  <si>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</si>
  <si>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</si>
  <si>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</si>
  <si>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</si>
  <si>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</si>
  <si>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</si>
  <si>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</si>
  <si>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</si>
  <si>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</si>
  <si>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</si>
  <si>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</si>
  <si>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</si>
  <si>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</si>
  <si>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</si>
  <si>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</si>
  <si>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</si>
  <si>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</si>
  <si>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</si>
  <si>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</si>
  <si>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</si>
  <si>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</si>
  <si>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</si>
  <si>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</si>
  <si>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</si>
  <si>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</si>
  <si>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</si>
  <si>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</si>
  <si>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</si>
  <si>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</si>
  <si>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</si>
  <si>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</si>
  <si>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</si>
  <si>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</si>
  <si>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</si>
  <si>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</si>
  <si>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</si>
  <si>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</si>
  <si>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</si>
  <si>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</si>
  <si>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</si>
  <si>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</si>
  <si>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</si>
  <si>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</si>
  <si>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</si>
  <si>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</si>
  <si>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</si>
  <si>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</si>
  <si>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</si>
  <si>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</si>
  <si>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</si>
  <si>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</si>
  <si>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</si>
  <si>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</si>
  <si>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</si>
  <si>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</si>
  <si>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</si>
  <si>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</si>
  <si>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</si>
  <si>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</si>
  <si>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</si>
  <si>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</si>
  <si>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</si>
  <si>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</si>
  <si>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</si>
  <si>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</si>
  <si>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</si>
  <si>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</si>
  <si>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</si>
  <si>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</si>
  <si>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</si>
  <si>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</si>
  <si>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</si>
  <si>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</si>
  <si>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</si>
  <si>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</si>
  <si>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</si>
  <si>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</si>
  <si>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</si>
  <si>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</si>
  <si>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</si>
  <si>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</si>
  <si>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</si>
  <si>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</si>
  <si>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</si>
  <si>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</si>
  <si>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</si>
  <si>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</si>
  <si>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</si>
  <si>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</si>
  <si>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</si>
  <si>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</si>
  <si>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</si>
  <si>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</si>
  <si>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</si>
  <si>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</si>
  <si>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</si>
  <si>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</si>
  <si>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</si>
  <si>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</si>
  <si>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</si>
  <si>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</si>
  <si>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</si>
  <si>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</si>
  <si>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</si>
  <si>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</si>
  <si>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</si>
  <si>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</si>
  <si>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</si>
  <si>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</si>
  <si>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</si>
  <si>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</si>
  <si>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</si>
  <si>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</si>
  <si>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</si>
  <si>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</si>
  <si>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</si>
  <si>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</si>
  <si>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</si>
  <si>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</si>
  <si>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</si>
  <si>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</si>
  <si>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</si>
  <si>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</si>
  <si>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</si>
  <si>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</si>
  <si>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</si>
  <si>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</si>
  <si>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</si>
  <si>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</si>
  <si>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</si>
  <si>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</si>
  <si>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</si>
  <si>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</si>
  <si>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</si>
  <si>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</si>
  <si>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</si>
  <si>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</si>
  <si>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</si>
  <si>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</si>
  <si>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</si>
  <si>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</si>
  <si>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</si>
  <si>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</si>
  <si>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</si>
  <si>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</si>
  <si>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</si>
  <si>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</si>
  <si>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</si>
  <si>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</si>
  <si>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</si>
  <si>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</si>
  <si>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</si>
  <si>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</si>
  <si>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</si>
  <si>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</si>
  <si>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</si>
  <si>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</si>
  <si>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</si>
  <si>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</si>
  <si>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</si>
  <si>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</si>
  <si>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</si>
  <si>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</si>
  <si>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</si>
  <si>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</si>
  <si>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</si>
  <si>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</si>
  <si>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</si>
  <si>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</si>
  <si>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</si>
  <si>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</si>
  <si>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</si>
  <si>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</si>
  <si>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</si>
  <si>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</si>
  <si>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</si>
  <si>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</si>
  <si>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</si>
  <si>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</si>
  <si>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</si>
  <si>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</si>
  <si>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</si>
  <si>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</si>
  <si>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</si>
  <si>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</si>
  <si>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</si>
  <si>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</si>
  <si>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</si>
  <si>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</si>
  <si>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</si>
  <si>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</si>
  <si>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</si>
  <si>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</si>
  <si>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</si>
  <si>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</si>
  <si>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</si>
  <si>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</si>
  <si>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</si>
  <si>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</si>
  <si>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</si>
  <si>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</si>
  <si>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</si>
  <si>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</si>
  <si>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</si>
  <si>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</si>
  <si>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</si>
  <si>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</si>
  <si>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</si>
  <si>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</si>
  <si>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</si>
  <si>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</si>
  <si>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</si>
  <si>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</si>
  <si>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</si>
  <si>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</si>
  <si>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</si>
  <si>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</si>
  <si>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</si>
  <si>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</si>
  <si>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</si>
  <si>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</si>
  <si>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</si>
  <si>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</si>
  <si>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</si>
  <si>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</si>
  <si>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</si>
  <si>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</si>
  <si>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</si>
  <si>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</si>
  <si>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</si>
  <si>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</si>
  <si>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</si>
  <si>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</si>
  <si>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</si>
  <si>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</si>
  <si>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</si>
  <si>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</si>
  <si>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</si>
  <si>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</si>
  <si>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</si>
  <si>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</si>
  <si>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</si>
  <si>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</si>
  <si>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</si>
  <si>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</si>
  <si>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</si>
  <si>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</si>
  <si>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</si>
  <si>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</si>
  <si>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</si>
  <si>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</si>
  <si>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</si>
  <si>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</si>
  <si>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</si>
  <si>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</si>
  <si>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</si>
  <si>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</si>
  <si>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</si>
  <si>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</si>
  <si>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</si>
  <si>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</si>
  <si>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</si>
  <si>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</si>
  <si>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</si>
  <si>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</si>
  <si>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</si>
  <si>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</si>
  <si>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</si>
  <si>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</si>
  <si>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</si>
  <si>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</si>
  <si>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</si>
  <si>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</si>
  <si>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</si>
  <si>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</si>
  <si>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</si>
  <si>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</si>
  <si>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</si>
  <si>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</si>
  <si>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</si>
  <si>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</si>
  <si>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</si>
  <si>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</si>
  <si>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</si>
  <si>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</si>
  <si>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</si>
  <si>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</si>
  <si>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</si>
  <si>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</si>
  <si>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</si>
  <si>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</si>
  <si>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</si>
  <si>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</si>
  <si>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</si>
  <si>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</si>
  <si>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</si>
  <si>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</si>
  <si>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</si>
  <si>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</si>
  <si>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</si>
  <si>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</si>
  <si>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</si>
  <si>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</si>
  <si>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</si>
  <si>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</si>
  <si>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</si>
  <si>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</si>
  <si>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</si>
  <si>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</si>
  <si>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"Българска холдингова компания" АД</t>
  </si>
  <si>
    <t>консолидиран</t>
  </si>
  <si>
    <t>М.Кълчишков</t>
  </si>
  <si>
    <t>П.Атанасов</t>
  </si>
  <si>
    <t>Инвестициите в дъщерни  предприятия се отчитат по себестойностния метод, инвестициите в асоциирани предприятия- по метода на собствения капитал, инвестициите във финансови инструменти обявени за продажба и държани за търгуване се отчитат по справедлива цена, инвестициите държани до падеж се отчитат по амортизируема стойност. По-подробно са разяснени методите във финансовия отчет.</t>
  </si>
  <si>
    <t>1. Парк - хотел Москва АД</t>
  </si>
  <si>
    <t>2.Търговия на едро - Сливен АД</t>
  </si>
  <si>
    <t>3.Бистрец АД</t>
  </si>
  <si>
    <t>4 АТП Бухово АД</t>
  </si>
  <si>
    <t>5 Харманлийска Керамика АД</t>
  </si>
  <si>
    <t>6 Търговия на едро Плевен АД</t>
  </si>
  <si>
    <t>7 Елпром АНН АД</t>
  </si>
  <si>
    <t>1. София Инвест Брокеридж АД</t>
  </si>
  <si>
    <t>2.Българска индустриална и търговска корпорация ХАД</t>
  </si>
  <si>
    <t>Задълженията по търговски заеми са към банка в Швейцария</t>
  </si>
  <si>
    <t>8 БИРА АД</t>
  </si>
  <si>
    <t>1Ксилема АД</t>
  </si>
  <si>
    <t>2 Рекорд АД</t>
  </si>
  <si>
    <t>3 Околчица АД</t>
  </si>
  <si>
    <t>4 Елпром - Елин АД</t>
  </si>
  <si>
    <t>5Битко лизинг АД</t>
  </si>
  <si>
    <t xml:space="preserve">6 Инвестмашпроект </t>
  </si>
  <si>
    <t>7 Ръбър технолоджи груп АД</t>
  </si>
  <si>
    <t>8 Инкомс - Телеком Холдинг АД</t>
  </si>
  <si>
    <t>9.Други</t>
  </si>
  <si>
    <t>10.Диамант АД</t>
  </si>
  <si>
    <t>11.Полимери АД</t>
  </si>
  <si>
    <t>12 Индустриален бизнес център АД</t>
  </si>
  <si>
    <t>13 Парк хотел Москва АД</t>
  </si>
  <si>
    <t>14 БИРА АД</t>
  </si>
  <si>
    <t>01.01.2015-31.03.2015</t>
  </si>
  <si>
    <t xml:space="preserve">Дата на съставяне:21.05.2015                                </t>
  </si>
  <si>
    <t xml:space="preserve">Дата  на съставяне: 21.05.2015                                                                                                                   </t>
  </si>
  <si>
    <t>Дата на съставяне: 21.05.2015</t>
  </si>
  <si>
    <t>Дата на съставяне:21.05.2015</t>
  </si>
</sst>
</file>

<file path=xl/styles.xml><?xml version="1.0" encoding="utf-8"?>
<styleSheet xmlns="http://schemas.openxmlformats.org/spreadsheetml/2006/main">
  <numFmts count="6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&quot;лв&quot;;\-#,##0&quot;лв&quot;"/>
    <numFmt numFmtId="165" formatCode="#,##0&quot;лв&quot;;[Red]\-#,##0&quot;лв&quot;"/>
    <numFmt numFmtId="166" formatCode="#,##0.00&quot;лв&quot;;\-#,##0.00&quot;лв&quot;"/>
    <numFmt numFmtId="167" formatCode="#,##0.00&quot;лв&quot;;[Red]\-#,##0.00&quot;лв&quot;"/>
    <numFmt numFmtId="168" formatCode="_-* #,##0&quot;лв&quot;_-;\-* #,##0&quot;лв&quot;_-;_-* &quot;-&quot;&quot;лв&quot;_-;_-@_-"/>
    <numFmt numFmtId="169" formatCode="_-* #,##0_л_в_-;\-* #,##0_л_в_-;_-* &quot;-&quot;_л_в_-;_-@_-"/>
    <numFmt numFmtId="170" formatCode="_-* #,##0.00&quot;лв&quot;_-;\-* #,##0.00&quot;лв&quot;_-;_-* &quot;-&quot;??&quot;лв&quot;_-;_-@_-"/>
    <numFmt numFmtId="171" formatCode="_-* #,##0.00_л_в_-;\-* #,##0.00_л_в_-;_-* &quot;-&quot;??_л_в_-;_-@_-"/>
    <numFmt numFmtId="172" formatCode="#,##0\ &quot;.&quot;;\-#,##0\ &quot;.&quot;"/>
    <numFmt numFmtId="173" formatCode="#,##0\ &quot;.&quot;;[Red]\-#,##0\ &quot;.&quot;"/>
    <numFmt numFmtId="174" formatCode="#,##0.00\ &quot;.&quot;;\-#,##0.00\ &quot;.&quot;"/>
    <numFmt numFmtId="175" formatCode="#,##0.00\ &quot;.&quot;;[Red]\-#,##0.00\ &quot;.&quot;"/>
    <numFmt numFmtId="176" formatCode="_-* #,##0\ &quot;.&quot;_-;\-* #,##0\ &quot;.&quot;_-;_-* &quot;-&quot;\ &quot;.&quot;_-;_-@_-"/>
    <numFmt numFmtId="177" formatCode="_-* #,##0\ _._-;\-* #,##0\ _._-;_-* &quot;-&quot;\ _._-;_-@_-"/>
    <numFmt numFmtId="178" formatCode="_-* #,##0.00\ &quot;.&quot;_-;\-* #,##0.00\ &quot;.&quot;_-;_-* &quot;-&quot;??\ &quot;.&quot;_-;_-@_-"/>
    <numFmt numFmtId="179" formatCode="_-* #,##0.00\ _._-;\-* #,##0.00\ _._-;_-* &quot;-&quot;??\ _._-;_-@_-"/>
    <numFmt numFmtId="180" formatCode="###,0&quot;.&quot;00\ &quot;.&quot;;\-###,0&quot;.&quot;00\ &quot;.&quot;"/>
    <numFmt numFmtId="181" formatCode="###,0&quot;.&quot;00\ &quot;.&quot;;[Red]\-###,0&quot;.&quot;00\ &quot;.&quot;"/>
    <numFmt numFmtId="182" formatCode="_-* ###,0&quot;.&quot;00\ &quot;.&quot;_-;\-* ###,0&quot;.&quot;00\ &quot;.&quot;_-;_-* &quot;-&quot;??\ &quot;.&quot;_-;_-@_-"/>
    <numFmt numFmtId="183" formatCode="_-* ###,0&quot;.&quot;00\ _._-;\-* ###,0&quot;.&quot;00\ _._-;_-* &quot;-&quot;??\ _._-;_-@_-"/>
    <numFmt numFmtId="184" formatCode="#,##0\ &quot;$&quot;;\-#,##0\ &quot;$&quot;"/>
    <numFmt numFmtId="185" formatCode="#,##0\ &quot;$&quot;;[Red]\-#,##0\ &quot;$&quot;"/>
    <numFmt numFmtId="186" formatCode="###,0&quot;.&quot;00\ &quot;$&quot;;\-###,0&quot;.&quot;00\ &quot;$&quot;"/>
    <numFmt numFmtId="187" formatCode="###,0&quot;.&quot;00\ &quot;$&quot;;[Red]\-###,0&quot;.&quot;00\ &quot;$&quot;"/>
    <numFmt numFmtId="188" formatCode="_-* #,##0\ &quot;$&quot;_-;\-* #,##0\ &quot;$&quot;_-;_-* &quot;-&quot;\ &quot;$&quot;_-;_-@_-"/>
    <numFmt numFmtId="189" formatCode="_-* #,##0\ _$_-;\-* #,##0\ _$_-;_-* &quot;-&quot;\ _$_-;_-@_-"/>
    <numFmt numFmtId="190" formatCode="_-* ###,0&quot;.&quot;00\ &quot;$&quot;_-;\-* ###,0&quot;.&quot;00\ &quot;$&quot;_-;_-* &quot;-&quot;??\ &quot;$&quot;_-;_-@_-"/>
    <numFmt numFmtId="191" formatCode="_-* ###,0&quot;.&quot;00\ _$_-;\-* ###,0&quot;.&quot;00\ _$_-;_-* &quot;-&quot;??\ _$_-;_-@_-"/>
    <numFmt numFmtId="192" formatCode="###,0&quot;.&quot;00\ &quot;лв&quot;;\-###,0&quot;.&quot;00\ &quot;лв&quot;"/>
    <numFmt numFmtId="193" formatCode="###,0&quot;.&quot;00\ &quot;лв&quot;;[Red]\-###,0&quot;.&quot;00\ &quot;лв&quot;"/>
    <numFmt numFmtId="194" formatCode="_-* ###,0&quot;.&quot;00\ &quot;лв&quot;_-;\-* ###,0&quot;.&quot;00\ &quot;лв&quot;_-;_-* &quot;-&quot;??\ &quot;лв&quot;_-;_-@_-"/>
    <numFmt numFmtId="195" formatCode="_-* ###,0&quot;.&quot;00\ _л_в_-;\-* ###,0&quot;.&quot;00\ _л_в_-;_-* &quot;-&quot;??\ _л_в_-;_-@_-"/>
    <numFmt numFmtId="196" formatCode="#,##0\ &quot; &quot;;\-#,##0\ &quot; &quot;"/>
    <numFmt numFmtId="197" formatCode="#,##0\ &quot; &quot;;[Red]\-#,##0\ &quot; &quot;"/>
    <numFmt numFmtId="198" formatCode="###,0&quot;.&quot;00\ &quot; &quot;;\-###,0&quot;.&quot;00\ &quot; &quot;"/>
    <numFmt numFmtId="199" formatCode="###,0&quot;.&quot;00\ &quot; &quot;;[Red]\-###,0&quot;.&quot;00\ &quot; &quot;"/>
    <numFmt numFmtId="200" formatCode="_-* #,##0\ &quot; &quot;_-;\-* #,##0\ &quot; &quot;_-;_-* &quot;-&quot;\ &quot; &quot;_-;_-@_-"/>
    <numFmt numFmtId="201" formatCode="_-* #,##0\ _ _-;\-* #,##0\ _ _-;_-* &quot;-&quot;\ _ _-;_-@_-"/>
    <numFmt numFmtId="202" formatCode="_-* ###,0&quot;.&quot;00\ &quot; &quot;_-;\-* ###,0&quot;.&quot;00\ &quot; &quot;_-;_-* &quot;-&quot;??\ &quot; &quot;_-;_-@_-"/>
    <numFmt numFmtId="203" formatCode="_-* ###,0&quot;.&quot;00\ _ _-;\-* ###,0&quot;.&quot;00\ _ _-;_-* &quot;-&quot;??\ _ _-;_-@_-"/>
    <numFmt numFmtId="204" formatCode="&quot;$&quot;#,##0_);\(&quot;$&quot;#,##0\)"/>
    <numFmt numFmtId="205" formatCode="&quot;$&quot;#,##0_);[Red]\(&quot;$&quot;#,##0\)"/>
    <numFmt numFmtId="206" formatCode="&quot;$&quot;###,0&quot;.&quot;00_);\(&quot;$&quot;###,0&quot;.&quot;00\)"/>
    <numFmt numFmtId="207" formatCode="&quot;$&quot;###,0&quot;.&quot;00_);[Red]\(&quot;$&quot;###,0&quot;.&quot;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##,0&quot;.&quot;00_);_(&quot;$&quot;* \(###,0&quot;.&quot;00\);_(&quot;$&quot;* &quot;-&quot;??_);_(@_)"/>
    <numFmt numFmtId="211" formatCode="_(* ###,0&quot;.&quot;00_);_(* \(###,0&quot;.&quot;00\);_(* &quot;-&quot;??_);_(@_)"/>
    <numFmt numFmtId="212" formatCode="00000"/>
    <numFmt numFmtId="213" formatCode="###,0&quot;.&quot;00\ &quot;лв&quot;"/>
    <numFmt numFmtId="214" formatCode="[$-402]dd\ mmmm\ yyyy\ &quot;г.&quot;"/>
    <numFmt numFmtId="215" formatCode="d/m/yyyy&quot; &quot;&quot;г.&quot;;@"/>
    <numFmt numFmtId="216" formatCode="dd/mm/yyyy&quot; &quot;&quot;г.&quot;;@"/>
  </numFmts>
  <fonts count="58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8"/>
      <name val="Tms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9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635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194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216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35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10" fontId="5" fillId="34" borderId="10" xfId="69" applyNumberFormat="1" applyFont="1" applyFill="1" applyBorder="1" applyAlignment="1" applyProtection="1">
      <alignment horizontal="right" vertical="center" wrapText="1"/>
      <protection locked="0"/>
    </xf>
    <xf numFmtId="1" fontId="5" fillId="34" borderId="10" xfId="60" applyNumberFormat="1" applyFont="1" applyFill="1" applyBorder="1" applyAlignment="1">
      <alignment horizontal="right" vertical="center" wrapText="1"/>
      <protection/>
    </xf>
    <xf numFmtId="10" fontId="5" fillId="0" borderId="10" xfId="69" applyNumberFormat="1" applyFont="1" applyBorder="1" applyAlignment="1">
      <alignment horizontal="right" vertical="center" wrapText="1"/>
    </xf>
    <xf numFmtId="14" fontId="5" fillId="0" borderId="0" xfId="63" applyNumberFormat="1" applyFont="1" applyAlignment="1" applyProtection="1">
      <alignment vertical="top" wrapText="1"/>
      <protection locked="0"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65" applyNumberFormat="1" applyFont="1" applyBorder="1" applyAlignment="1" applyProtection="1">
      <alignment horizontal="left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215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216" fontId="10" fillId="0" borderId="32" xfId="63" applyNumberFormat="1" applyFont="1" applyBorder="1" applyAlignment="1" applyProtection="1">
      <alignment horizontal="left" vertical="top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0" xfId="61" applyFont="1" applyAlignment="1" applyProtection="1">
      <alignment horizontal="center"/>
      <protection locked="0"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216" fontId="10" fillId="0" borderId="0" xfId="61" applyNumberFormat="1" applyFont="1" applyBorder="1" applyAlignment="1" applyProtection="1">
      <alignment horizontal="left" vertical="justify" wrapText="1"/>
      <protection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216" fontId="10" fillId="0" borderId="0" xfId="61" applyNumberFormat="1" applyFont="1" applyBorder="1" applyAlignment="1" applyProtection="1">
      <alignment horizontal="center" vertical="justify" wrapText="1"/>
      <protection/>
    </xf>
    <xf numFmtId="216" fontId="5" fillId="0" borderId="0" xfId="0" applyNumberFormat="1" applyFont="1" applyAlignment="1" applyProtection="1">
      <alignment/>
      <protection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216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216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PageLayoutView="0" workbookViewId="0" topLeftCell="A1">
      <selection activeCell="A40" sqref="A40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0" t="s">
        <v>1</v>
      </c>
      <c r="B3" s="581"/>
      <c r="C3" s="581"/>
      <c r="D3" s="581"/>
      <c r="E3" s="462" t="s">
        <v>864</v>
      </c>
      <c r="F3" s="217" t="s">
        <v>2</v>
      </c>
      <c r="G3" s="172"/>
      <c r="H3" s="461">
        <v>121576032</v>
      </c>
    </row>
    <row r="4" spans="1:8" ht="15">
      <c r="A4" s="580" t="s">
        <v>3</v>
      </c>
      <c r="B4" s="586"/>
      <c r="C4" s="586"/>
      <c r="D4" s="586"/>
      <c r="E4" s="504" t="s">
        <v>865</v>
      </c>
      <c r="F4" s="582" t="s">
        <v>4</v>
      </c>
      <c r="G4" s="583"/>
      <c r="H4" s="461">
        <v>13</v>
      </c>
    </row>
    <row r="5" spans="1:8" ht="15">
      <c r="A5" s="580" t="s">
        <v>5</v>
      </c>
      <c r="B5" s="581"/>
      <c r="C5" s="581"/>
      <c r="D5" s="581"/>
      <c r="E5" s="505" t="s">
        <v>894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3594</v>
      </c>
      <c r="D11" s="151">
        <v>3594</v>
      </c>
      <c r="E11" s="237" t="s">
        <v>22</v>
      </c>
      <c r="F11" s="242" t="s">
        <v>23</v>
      </c>
      <c r="G11" s="152">
        <v>6584</v>
      </c>
      <c r="H11" s="152">
        <v>6584</v>
      </c>
    </row>
    <row r="12" spans="1:8" ht="15">
      <c r="A12" s="235" t="s">
        <v>24</v>
      </c>
      <c r="B12" s="241" t="s">
        <v>25</v>
      </c>
      <c r="C12" s="151">
        <v>16864</v>
      </c>
      <c r="D12" s="151">
        <v>16952</v>
      </c>
      <c r="E12" s="237" t="s">
        <v>26</v>
      </c>
      <c r="F12" s="242" t="s">
        <v>27</v>
      </c>
      <c r="G12" s="153">
        <v>6584</v>
      </c>
      <c r="H12" s="153">
        <v>6584</v>
      </c>
    </row>
    <row r="13" spans="1:8" ht="15">
      <c r="A13" s="235" t="s">
        <v>28</v>
      </c>
      <c r="B13" s="241" t="s">
        <v>29</v>
      </c>
      <c r="C13" s="151">
        <v>2664</v>
      </c>
      <c r="D13" s="151">
        <v>2878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37</v>
      </c>
      <c r="D15" s="151">
        <v>32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921</v>
      </c>
      <c r="D16" s="151">
        <v>966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2214</v>
      </c>
      <c r="D17" s="151">
        <v>2096</v>
      </c>
      <c r="E17" s="243" t="s">
        <v>46</v>
      </c>
      <c r="F17" s="245" t="s">
        <v>47</v>
      </c>
      <c r="G17" s="154">
        <f>G11+G14+G15+G16</f>
        <v>6584</v>
      </c>
      <c r="H17" s="154">
        <f>H11+H14+H15+H16</f>
        <v>6584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26294</v>
      </c>
      <c r="D19" s="155">
        <f>SUM(D11:D18)</f>
        <v>26518</v>
      </c>
      <c r="E19" s="237" t="s">
        <v>53</v>
      </c>
      <c r="F19" s="242" t="s">
        <v>54</v>
      </c>
      <c r="G19" s="152">
        <v>7407</v>
      </c>
      <c r="H19" s="152">
        <v>7407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>
        <v>1968</v>
      </c>
      <c r="D20" s="151">
        <v>1989</v>
      </c>
      <c r="E20" s="237" t="s">
        <v>57</v>
      </c>
      <c r="F20" s="242" t="s">
        <v>58</v>
      </c>
      <c r="G20" s="158">
        <v>-322</v>
      </c>
      <c r="H20" s="158">
        <v>-287</v>
      </c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13240</v>
      </c>
      <c r="H21" s="156">
        <f>SUM(H22:H24)</f>
        <v>13240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1215</v>
      </c>
      <c r="H22" s="152">
        <v>1215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2</v>
      </c>
      <c r="D24" s="151">
        <v>2</v>
      </c>
      <c r="E24" s="237" t="s">
        <v>72</v>
      </c>
      <c r="F24" s="242" t="s">
        <v>73</v>
      </c>
      <c r="G24" s="152">
        <v>12025</v>
      </c>
      <c r="H24" s="152">
        <v>12025</v>
      </c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20325</v>
      </c>
      <c r="H25" s="154">
        <f>H19+H20+H21</f>
        <v>20360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2</v>
      </c>
      <c r="D27" s="155">
        <f>SUM(D23:D26)</f>
        <v>2</v>
      </c>
      <c r="E27" s="253" t="s">
        <v>83</v>
      </c>
      <c r="F27" s="242" t="s">
        <v>84</v>
      </c>
      <c r="G27" s="154">
        <f>SUM(G28:G30)</f>
        <v>14121</v>
      </c>
      <c r="H27" s="154">
        <f>SUM(H28:H30)</f>
        <v>14515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14121</v>
      </c>
      <c r="H28" s="152">
        <v>14515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/>
      <c r="H31" s="152"/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-31</v>
      </c>
      <c r="H32" s="316">
        <v>-503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14090</v>
      </c>
      <c r="H33" s="154">
        <f>H27+H31+H32</f>
        <v>14012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850</v>
      </c>
      <c r="B34" s="244" t="s">
        <v>105</v>
      </c>
      <c r="C34" s="155">
        <f>SUM(C35:C38)</f>
        <v>12405</v>
      </c>
      <c r="D34" s="155">
        <f>SUM(D35:D38)</f>
        <v>15867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40999</v>
      </c>
      <c r="H36" s="154">
        <f>H25+H17+H33</f>
        <v>40956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>
        <v>11559</v>
      </c>
      <c r="D37" s="151">
        <v>11539</v>
      </c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>
        <v>846</v>
      </c>
      <c r="D38" s="151">
        <v>4328</v>
      </c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978</v>
      </c>
      <c r="D39" s="159">
        <f>D40+D41+D43</f>
        <v>0</v>
      </c>
      <c r="E39" s="445" t="s">
        <v>118</v>
      </c>
      <c r="F39" s="261" t="s">
        <v>119</v>
      </c>
      <c r="G39" s="158">
        <v>10009</v>
      </c>
      <c r="H39" s="158">
        <v>10185</v>
      </c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>
        <v>978</v>
      </c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>
        <v>30</v>
      </c>
      <c r="D44" s="151">
        <v>30</v>
      </c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13413</v>
      </c>
      <c r="D45" s="155">
        <f>D34+D39+D44</f>
        <v>15897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>
        <v>879</v>
      </c>
      <c r="H53" s="152">
        <v>866</v>
      </c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41677</v>
      </c>
      <c r="D55" s="155">
        <f>D19+D20+D21+D27+D32+D45+D51+D53+D54</f>
        <v>44406</v>
      </c>
      <c r="E55" s="237" t="s">
        <v>172</v>
      </c>
      <c r="F55" s="261" t="s">
        <v>173</v>
      </c>
      <c r="G55" s="154">
        <f>G49+G51+G52+G53+G54</f>
        <v>879</v>
      </c>
      <c r="H55" s="154">
        <f>H49+H51+H52+H53+H54</f>
        <v>866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543</v>
      </c>
      <c r="D58" s="151">
        <v>425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>
        <v>479</v>
      </c>
      <c r="D59" s="151">
        <v>503</v>
      </c>
      <c r="E59" s="251" t="s">
        <v>181</v>
      </c>
      <c r="F59" s="242" t="s">
        <v>182</v>
      </c>
      <c r="G59" s="152">
        <v>978</v>
      </c>
      <c r="H59" s="152">
        <v>1471</v>
      </c>
      <c r="M59" s="157"/>
    </row>
    <row r="60" spans="1:8" ht="15">
      <c r="A60" s="235" t="s">
        <v>183</v>
      </c>
      <c r="B60" s="241" t="s">
        <v>184</v>
      </c>
      <c r="C60" s="151">
        <v>295</v>
      </c>
      <c r="D60" s="151">
        <v>320</v>
      </c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>
        <v>109</v>
      </c>
      <c r="D61" s="151">
        <v>113</v>
      </c>
      <c r="E61" s="243" t="s">
        <v>189</v>
      </c>
      <c r="F61" s="272" t="s">
        <v>190</v>
      </c>
      <c r="G61" s="154">
        <f>SUM(G62:G68)</f>
        <v>2992</v>
      </c>
      <c r="H61" s="154">
        <f>SUM(H62:H68)</f>
        <v>2692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2064</v>
      </c>
      <c r="H62" s="152">
        <v>1687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1426</v>
      </c>
      <c r="D64" s="155">
        <f>SUM(D58:D63)</f>
        <v>1361</v>
      </c>
      <c r="E64" s="237" t="s">
        <v>200</v>
      </c>
      <c r="F64" s="242" t="s">
        <v>201</v>
      </c>
      <c r="G64" s="152">
        <v>556</v>
      </c>
      <c r="H64" s="152">
        <v>484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203</v>
      </c>
      <c r="H66" s="152">
        <v>303</v>
      </c>
    </row>
    <row r="67" spans="1:8" ht="15">
      <c r="A67" s="235" t="s">
        <v>207</v>
      </c>
      <c r="B67" s="241" t="s">
        <v>208</v>
      </c>
      <c r="C67" s="151">
        <v>657</v>
      </c>
      <c r="D67" s="151">
        <v>666</v>
      </c>
      <c r="E67" s="237" t="s">
        <v>209</v>
      </c>
      <c r="F67" s="242" t="s">
        <v>210</v>
      </c>
      <c r="G67" s="152">
        <v>25</v>
      </c>
      <c r="H67" s="152">
        <v>69</v>
      </c>
    </row>
    <row r="68" spans="1:8" ht="15">
      <c r="A68" s="235" t="s">
        <v>211</v>
      </c>
      <c r="B68" s="241" t="s">
        <v>212</v>
      </c>
      <c r="C68" s="151">
        <v>382</v>
      </c>
      <c r="D68" s="151">
        <v>308</v>
      </c>
      <c r="E68" s="237" t="s">
        <v>213</v>
      </c>
      <c r="F68" s="242" t="s">
        <v>214</v>
      </c>
      <c r="G68" s="152">
        <v>144</v>
      </c>
      <c r="H68" s="152">
        <v>149</v>
      </c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>
        <v>345</v>
      </c>
      <c r="H69" s="152">
        <v>288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4315</v>
      </c>
      <c r="H71" s="161">
        <f>H59+H60+H61+H69+H70</f>
        <v>4451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251</v>
      </c>
      <c r="D74" s="151">
        <v>413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1290</v>
      </c>
      <c r="D75" s="155">
        <f>SUM(D67:D74)</f>
        <v>1387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5773</v>
      </c>
      <c r="D78" s="155">
        <f>SUM(D79:D81)</f>
        <v>5660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>
        <v>2539</v>
      </c>
      <c r="D79" s="151">
        <v>2426</v>
      </c>
      <c r="E79" s="251" t="s">
        <v>242</v>
      </c>
      <c r="F79" s="261" t="s">
        <v>243</v>
      </c>
      <c r="G79" s="162">
        <f>G71+G74+G75+G76</f>
        <v>4315</v>
      </c>
      <c r="H79" s="162">
        <f>H71+H74+H75+H76</f>
        <v>4451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>
        <v>3234</v>
      </c>
      <c r="D81" s="151">
        <v>3234</v>
      </c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>
        <v>1284</v>
      </c>
      <c r="D83" s="151">
        <v>1131</v>
      </c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7057</v>
      </c>
      <c r="D84" s="155">
        <f>D83+D82+D78</f>
        <v>6791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307</v>
      </c>
      <c r="D87" s="151">
        <v>150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4367</v>
      </c>
      <c r="D88" s="151">
        <v>2285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>
        <v>78</v>
      </c>
      <c r="D89" s="151">
        <v>78</v>
      </c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4752</v>
      </c>
      <c r="D91" s="155">
        <f>SUM(D87:D90)</f>
        <v>2513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14525</v>
      </c>
      <c r="D93" s="155">
        <f>D64+D75+D84+D91+D92</f>
        <v>12052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56202</v>
      </c>
      <c r="D94" s="164">
        <f>D93+D55</f>
        <v>56458</v>
      </c>
      <c r="E94" s="449" t="s">
        <v>270</v>
      </c>
      <c r="F94" s="289" t="s">
        <v>271</v>
      </c>
      <c r="G94" s="165">
        <f>G36+G39+G55+G79</f>
        <v>56202</v>
      </c>
      <c r="H94" s="165">
        <f>H36+H39+H55+H79</f>
        <v>56458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90">
      <c r="A96" s="431" t="s">
        <v>851</v>
      </c>
      <c r="B96" s="432"/>
      <c r="C96" s="150"/>
      <c r="D96" s="150"/>
      <c r="E96" s="433" t="s">
        <v>868</v>
      </c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272</v>
      </c>
      <c r="B98" s="432"/>
      <c r="C98" s="584" t="s">
        <v>273</v>
      </c>
      <c r="D98" s="584"/>
      <c r="E98" s="584"/>
      <c r="F98" s="170"/>
      <c r="G98" s="171"/>
      <c r="H98" s="172"/>
      <c r="M98" s="157"/>
    </row>
    <row r="99" spans="1:8" ht="15">
      <c r="A99" s="578">
        <v>42145</v>
      </c>
      <c r="C99" s="45"/>
      <c r="D99" s="1" t="s">
        <v>866</v>
      </c>
      <c r="E99" s="45"/>
      <c r="F99" s="170"/>
      <c r="G99" s="171"/>
      <c r="H99" s="172"/>
    </row>
    <row r="100" spans="1:5" ht="15">
      <c r="A100" s="173"/>
      <c r="B100" s="173"/>
      <c r="C100" s="584" t="s">
        <v>856</v>
      </c>
      <c r="D100" s="585"/>
      <c r="E100" s="585"/>
    </row>
    <row r="101" ht="12.75">
      <c r="D101" s="169" t="s">
        <v>867</v>
      </c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6"/>
  <sheetViews>
    <sheetView zoomScalePageLayoutView="0" workbookViewId="0" topLeftCell="A1">
      <selection activeCell="B48" sqref="B48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9" t="str">
        <f>'справка №1-БАЛАНС'!E3</f>
        <v>"Българска холдингова компания" АД</v>
      </c>
      <c r="C2" s="589"/>
      <c r="D2" s="589"/>
      <c r="E2" s="589"/>
      <c r="F2" s="591" t="s">
        <v>2</v>
      </c>
      <c r="G2" s="591"/>
      <c r="H2" s="526">
        <f>'справка №1-БАЛАНС'!H3</f>
        <v>121576032</v>
      </c>
    </row>
    <row r="3" spans="1:8" ht="15">
      <c r="A3" s="467" t="s">
        <v>275</v>
      </c>
      <c r="B3" s="589" t="str">
        <f>'справка №1-БАЛАНС'!E4</f>
        <v>консолидиран</v>
      </c>
      <c r="C3" s="589"/>
      <c r="D3" s="589"/>
      <c r="E3" s="589"/>
      <c r="F3" s="546" t="s">
        <v>4</v>
      </c>
      <c r="G3" s="527"/>
      <c r="H3" s="527">
        <f>'справка №1-БАЛАНС'!H4</f>
        <v>13</v>
      </c>
    </row>
    <row r="4" spans="1:8" ht="17.25" customHeight="1">
      <c r="A4" s="467" t="s">
        <v>5</v>
      </c>
      <c r="B4" s="590" t="str">
        <f>'справка №1-БАЛАНС'!E5</f>
        <v>01.01.2015-31.03.2015</v>
      </c>
      <c r="C4" s="590"/>
      <c r="D4" s="590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>
        <v>373</v>
      </c>
      <c r="D9" s="46">
        <v>431</v>
      </c>
      <c r="E9" s="298" t="s">
        <v>285</v>
      </c>
      <c r="F9" s="549" t="s">
        <v>286</v>
      </c>
      <c r="G9" s="550">
        <v>302</v>
      </c>
      <c r="H9" s="550">
        <v>302</v>
      </c>
    </row>
    <row r="10" spans="1:8" ht="12">
      <c r="A10" s="298" t="s">
        <v>287</v>
      </c>
      <c r="B10" s="299" t="s">
        <v>288</v>
      </c>
      <c r="C10" s="46">
        <v>438</v>
      </c>
      <c r="D10" s="46">
        <v>434</v>
      </c>
      <c r="E10" s="298" t="s">
        <v>289</v>
      </c>
      <c r="F10" s="549" t="s">
        <v>290</v>
      </c>
      <c r="G10" s="550">
        <v>728</v>
      </c>
      <c r="H10" s="550">
        <v>652</v>
      </c>
    </row>
    <row r="11" spans="1:8" ht="12">
      <c r="A11" s="298" t="s">
        <v>291</v>
      </c>
      <c r="B11" s="299" t="s">
        <v>292</v>
      </c>
      <c r="C11" s="46">
        <v>397</v>
      </c>
      <c r="D11" s="46">
        <v>389</v>
      </c>
      <c r="E11" s="300" t="s">
        <v>293</v>
      </c>
      <c r="F11" s="549" t="s">
        <v>294</v>
      </c>
      <c r="G11" s="550">
        <v>1381</v>
      </c>
      <c r="H11" s="550">
        <v>1298</v>
      </c>
    </row>
    <row r="12" spans="1:8" ht="12">
      <c r="A12" s="298" t="s">
        <v>295</v>
      </c>
      <c r="B12" s="299" t="s">
        <v>296</v>
      </c>
      <c r="C12" s="46">
        <v>1015</v>
      </c>
      <c r="D12" s="46">
        <v>958</v>
      </c>
      <c r="E12" s="300" t="s">
        <v>78</v>
      </c>
      <c r="F12" s="549" t="s">
        <v>297</v>
      </c>
      <c r="G12" s="550">
        <v>230</v>
      </c>
      <c r="H12" s="550">
        <v>175</v>
      </c>
    </row>
    <row r="13" spans="1:18" ht="12">
      <c r="A13" s="298" t="s">
        <v>298</v>
      </c>
      <c r="B13" s="299" t="s">
        <v>299</v>
      </c>
      <c r="C13" s="46">
        <v>180</v>
      </c>
      <c r="D13" s="46">
        <v>170</v>
      </c>
      <c r="E13" s="301" t="s">
        <v>51</v>
      </c>
      <c r="F13" s="551" t="s">
        <v>300</v>
      </c>
      <c r="G13" s="548">
        <f>SUM(G9:G12)</f>
        <v>2641</v>
      </c>
      <c r="H13" s="548">
        <f>SUM(H9:H12)</f>
        <v>2427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301</v>
      </c>
      <c r="B14" s="299" t="s">
        <v>302</v>
      </c>
      <c r="C14" s="46">
        <v>347</v>
      </c>
      <c r="D14" s="46">
        <v>322</v>
      </c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>
        <v>19</v>
      </c>
      <c r="D15" s="47">
        <v>19</v>
      </c>
      <c r="E15" s="296" t="s">
        <v>305</v>
      </c>
      <c r="F15" s="554" t="s">
        <v>306</v>
      </c>
      <c r="G15" s="550"/>
      <c r="H15" s="550"/>
    </row>
    <row r="16" spans="1:8" ht="12">
      <c r="A16" s="298" t="s">
        <v>307</v>
      </c>
      <c r="B16" s="299" t="s">
        <v>308</v>
      </c>
      <c r="C16" s="47">
        <v>90</v>
      </c>
      <c r="D16" s="47">
        <v>86</v>
      </c>
      <c r="E16" s="298" t="s">
        <v>309</v>
      </c>
      <c r="F16" s="552" t="s">
        <v>310</v>
      </c>
      <c r="G16" s="555"/>
      <c r="H16" s="555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2859</v>
      </c>
      <c r="D19" s="49">
        <f>SUM(D9:D15)+D16</f>
        <v>2809</v>
      </c>
      <c r="E19" s="304" t="s">
        <v>317</v>
      </c>
      <c r="F19" s="552" t="s">
        <v>318</v>
      </c>
      <c r="G19" s="550">
        <v>44</v>
      </c>
      <c r="H19" s="550">
        <v>120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/>
      <c r="H20" s="550"/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/>
      <c r="H21" s="550"/>
    </row>
    <row r="22" spans="1:8" ht="24">
      <c r="A22" s="304" t="s">
        <v>324</v>
      </c>
      <c r="B22" s="305" t="s">
        <v>325</v>
      </c>
      <c r="C22" s="46">
        <v>17</v>
      </c>
      <c r="D22" s="46">
        <v>29</v>
      </c>
      <c r="E22" s="304" t="s">
        <v>326</v>
      </c>
      <c r="F22" s="552" t="s">
        <v>327</v>
      </c>
      <c r="G22" s="550">
        <v>267</v>
      </c>
      <c r="H22" s="550"/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2" t="s">
        <v>331</v>
      </c>
      <c r="G23" s="550">
        <v>114</v>
      </c>
      <c r="H23" s="550">
        <v>43</v>
      </c>
    </row>
    <row r="24" spans="1:18" ht="12">
      <c r="A24" s="298" t="s">
        <v>332</v>
      </c>
      <c r="B24" s="305" t="s">
        <v>333</v>
      </c>
      <c r="C24" s="46"/>
      <c r="D24" s="46">
        <v>15</v>
      </c>
      <c r="E24" s="301" t="s">
        <v>103</v>
      </c>
      <c r="F24" s="554" t="s">
        <v>334</v>
      </c>
      <c r="G24" s="548">
        <f>SUM(G19:G23)</f>
        <v>425</v>
      </c>
      <c r="H24" s="548">
        <f>SUM(H19:H23)</f>
        <v>163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>
        <v>270</v>
      </c>
      <c r="D25" s="46">
        <v>4</v>
      </c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287</v>
      </c>
      <c r="D26" s="49">
        <f>SUM(D22:D25)</f>
        <v>48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337</v>
      </c>
      <c r="B28" s="293" t="s">
        <v>338</v>
      </c>
      <c r="C28" s="50">
        <f>C26+C19</f>
        <v>3146</v>
      </c>
      <c r="D28" s="50">
        <f>D26+D19</f>
        <v>2857</v>
      </c>
      <c r="E28" s="127" t="s">
        <v>339</v>
      </c>
      <c r="F28" s="554" t="s">
        <v>340</v>
      </c>
      <c r="G28" s="548">
        <f>G13+G15+G24</f>
        <v>3066</v>
      </c>
      <c r="H28" s="548">
        <f>H13+H15+H24</f>
        <v>2590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0</v>
      </c>
      <c r="D30" s="50">
        <f>IF((H28-D28)&gt;0,H28-D28,0)</f>
        <v>0</v>
      </c>
      <c r="E30" s="127" t="s">
        <v>343</v>
      </c>
      <c r="F30" s="554" t="s">
        <v>344</v>
      </c>
      <c r="G30" s="53">
        <f>IF((C28-G28)&gt;0,C28-G28,0)</f>
        <v>80</v>
      </c>
      <c r="H30" s="53">
        <f>IF((D28-H28)&gt;0,D28-H28,0)</f>
        <v>267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852</v>
      </c>
      <c r="B31" s="306" t="s">
        <v>345</v>
      </c>
      <c r="C31" s="46"/>
      <c r="D31" s="46"/>
      <c r="E31" s="296" t="s">
        <v>855</v>
      </c>
      <c r="F31" s="552" t="s">
        <v>346</v>
      </c>
      <c r="G31" s="550">
        <v>19</v>
      </c>
      <c r="H31" s="550">
        <v>16</v>
      </c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2" t="s">
        <v>350</v>
      </c>
      <c r="G32" s="550"/>
      <c r="H32" s="550"/>
    </row>
    <row r="33" spans="1:18" ht="12">
      <c r="A33" s="128" t="s">
        <v>351</v>
      </c>
      <c r="B33" s="306" t="s">
        <v>352</v>
      </c>
      <c r="C33" s="49">
        <f>C28+C31+C32</f>
        <v>3146</v>
      </c>
      <c r="D33" s="49">
        <f>D28+D31+D32</f>
        <v>2857</v>
      </c>
      <c r="E33" s="127" t="s">
        <v>353</v>
      </c>
      <c r="F33" s="554" t="s">
        <v>354</v>
      </c>
      <c r="G33" s="53">
        <f>G32+G31+G28</f>
        <v>3085</v>
      </c>
      <c r="H33" s="53">
        <f>H32+H31+H28</f>
        <v>2606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0</v>
      </c>
      <c r="D34" s="50">
        <f>IF((H33-D33)&gt;0,H33-D33,0)</f>
        <v>0</v>
      </c>
      <c r="E34" s="128" t="s">
        <v>357</v>
      </c>
      <c r="F34" s="554" t="s">
        <v>358</v>
      </c>
      <c r="G34" s="548">
        <f>IF((C33-G33)&gt;0,C33-G33,0)</f>
        <v>61</v>
      </c>
      <c r="H34" s="548">
        <f>IF((D33-H33)&gt;0,D33-H33,0)</f>
        <v>251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33</v>
      </c>
      <c r="D35" s="49">
        <f>D36+D37+D38</f>
        <v>-6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361</v>
      </c>
      <c r="B36" s="305" t="s">
        <v>362</v>
      </c>
      <c r="C36" s="46">
        <v>22</v>
      </c>
      <c r="D36" s="46"/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>
        <v>11</v>
      </c>
      <c r="D37" s="430">
        <v>-6</v>
      </c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/>
      <c r="D38" s="126"/>
      <c r="E38" s="308"/>
      <c r="F38" s="557"/>
      <c r="G38" s="553"/>
      <c r="H38" s="553"/>
    </row>
    <row r="39" spans="1:18" ht="12">
      <c r="A39" s="312" t="s">
        <v>367</v>
      </c>
      <c r="B39" s="129" t="s">
        <v>368</v>
      </c>
      <c r="C39" s="460">
        <f>+IF((G33-C33-C35)&gt;0,G33-C33-C35,0)</f>
        <v>0</v>
      </c>
      <c r="D39" s="460">
        <f>+IF((H33-D33-D35)&gt;0,H33-D33-D35,0)</f>
        <v>0</v>
      </c>
      <c r="E39" s="313" t="s">
        <v>369</v>
      </c>
      <c r="F39" s="558" t="s">
        <v>370</v>
      </c>
      <c r="G39" s="559">
        <f>IF(G34&gt;0,IF(C35+G34&lt;0,0,C35+G34),IF(C34-C35&lt;0,C35-C34,0))</f>
        <v>94</v>
      </c>
      <c r="H39" s="559">
        <f>IF(H34&gt;0,IF(D35+H34&lt;0,0,D35+H34),IF(D34-D35&lt;0,D35-D34,0))</f>
        <v>245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8" t="s">
        <v>373</v>
      </c>
      <c r="G40" s="550">
        <v>63</v>
      </c>
      <c r="H40" s="550">
        <v>69</v>
      </c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376</v>
      </c>
      <c r="F41" s="571" t="s">
        <v>377</v>
      </c>
      <c r="G41" s="52">
        <f>IF(C39=0,IF(G39-G40&gt;0,G39-G40+C40,0),IF(C39-C40&lt;0,C40-C39+G40,0))</f>
        <v>31</v>
      </c>
      <c r="H41" s="52">
        <f>IF(D39=0,IF(H39-H40&gt;0,H39-H40+D40,0),IF(D39-D40&lt;0,D40-D39+H40,0))</f>
        <v>176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3179</v>
      </c>
      <c r="D42" s="53">
        <f>D33+D35+D39</f>
        <v>2851</v>
      </c>
      <c r="E42" s="128" t="s">
        <v>380</v>
      </c>
      <c r="F42" s="129" t="s">
        <v>381</v>
      </c>
      <c r="G42" s="53">
        <f>G39+G33</f>
        <v>3179</v>
      </c>
      <c r="H42" s="53">
        <f>H39+H33</f>
        <v>2851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92" t="s">
        <v>862</v>
      </c>
      <c r="B45" s="592"/>
      <c r="C45" s="592"/>
      <c r="D45" s="592"/>
      <c r="E45" s="592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9">
        <v>42145</v>
      </c>
      <c r="C48" s="427" t="s">
        <v>382</v>
      </c>
      <c r="D48" s="587"/>
      <c r="E48" s="587"/>
      <c r="F48" s="587"/>
      <c r="G48" s="587"/>
      <c r="H48" s="587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 t="s">
        <v>866</v>
      </c>
      <c r="E49" s="560"/>
      <c r="F49" s="560"/>
      <c r="G49" s="563"/>
      <c r="H49" s="563"/>
    </row>
    <row r="50" spans="1:8" ht="12.75" customHeight="1">
      <c r="A50" s="561"/>
      <c r="B50" s="562"/>
      <c r="C50" s="428" t="s">
        <v>782</v>
      </c>
      <c r="D50" s="588"/>
      <c r="E50" s="588"/>
      <c r="F50" s="588"/>
      <c r="G50" s="588"/>
      <c r="H50" s="588"/>
    </row>
    <row r="51" spans="1:8" ht="12">
      <c r="A51" s="564"/>
      <c r="B51" s="560"/>
      <c r="C51" s="425"/>
      <c r="D51" s="425" t="s">
        <v>867</v>
      </c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fitToHeight="1" fitToWidth="1" horizontalDpi="600" verticalDpi="600" orientation="portrait" paperSize="9" scale="63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tabSelected="1" zoomScalePageLayoutView="0" workbookViewId="0" topLeftCell="B16">
      <selection activeCell="C45" sqref="C45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384</v>
      </c>
      <c r="B4" s="470" t="str">
        <f>'справка №1-БАЛАНС'!E3</f>
        <v>"Българска холдингова компания" АД</v>
      </c>
      <c r="C4" s="541" t="s">
        <v>2</v>
      </c>
      <c r="D4" s="541">
        <f>'справка №1-БАЛАНС'!H3</f>
        <v>121576032</v>
      </c>
      <c r="E4" s="323"/>
      <c r="F4" s="323"/>
    </row>
    <row r="5" spans="1:4" ht="15">
      <c r="A5" s="470" t="s">
        <v>275</v>
      </c>
      <c r="B5" s="470" t="str">
        <f>'справка №1-БАЛАНС'!E4</f>
        <v>консолидиран</v>
      </c>
      <c r="C5" s="542" t="s">
        <v>4</v>
      </c>
      <c r="D5" s="541">
        <f>'справка №1-БАЛАНС'!H4</f>
        <v>13</v>
      </c>
    </row>
    <row r="6" spans="1:6" ht="12" customHeight="1">
      <c r="A6" s="471" t="s">
        <v>5</v>
      </c>
      <c r="B6" s="506" t="str">
        <f>'справка №1-БАЛАНС'!E5</f>
        <v>01.01.2015-31.03.2015</v>
      </c>
      <c r="C6" s="472"/>
      <c r="D6" s="473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3311</v>
      </c>
      <c r="D10" s="54">
        <v>2726</v>
      </c>
      <c r="E10" s="130"/>
      <c r="F10" s="130"/>
    </row>
    <row r="11" spans="1:13" ht="12">
      <c r="A11" s="332" t="s">
        <v>389</v>
      </c>
      <c r="B11" s="333" t="s">
        <v>390</v>
      </c>
      <c r="C11" s="54">
        <v>-1688</v>
      </c>
      <c r="D11" s="54">
        <v>-1689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-1114</v>
      </c>
      <c r="D13" s="54">
        <v>-1201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/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>
        <v>301</v>
      </c>
      <c r="D18" s="54">
        <v>-1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v>-520</v>
      </c>
      <c r="D19" s="54">
        <v>-83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290</v>
      </c>
      <c r="D20" s="55">
        <f>SUM(D10:D19)</f>
        <v>-248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>
        <v>-174</v>
      </c>
      <c r="D22" s="54">
        <v>-144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/>
      <c r="D23" s="54">
        <v>1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>
        <v>-969</v>
      </c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>
        <v>3599</v>
      </c>
      <c r="D31" s="54">
        <v>176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2456</v>
      </c>
      <c r="D32" s="55">
        <f>SUM(D22:D31)</f>
        <v>33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/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/>
      <c r="D36" s="54">
        <v>13</v>
      </c>
      <c r="E36" s="130"/>
      <c r="F36" s="130"/>
    </row>
    <row r="37" spans="1:6" ht="12">
      <c r="A37" s="332" t="s">
        <v>438</v>
      </c>
      <c r="B37" s="333" t="s">
        <v>439</v>
      </c>
      <c r="C37" s="54">
        <v>-407</v>
      </c>
      <c r="D37" s="54"/>
      <c r="E37" s="130"/>
      <c r="F37" s="130"/>
    </row>
    <row r="38" spans="1:6" ht="12">
      <c r="A38" s="332" t="s">
        <v>440</v>
      </c>
      <c r="B38" s="333" t="s">
        <v>441</v>
      </c>
      <c r="C38" s="54"/>
      <c r="D38" s="54"/>
      <c r="E38" s="130"/>
      <c r="F38" s="130"/>
    </row>
    <row r="39" spans="1:6" ht="12">
      <c r="A39" s="332" t="s">
        <v>442</v>
      </c>
      <c r="B39" s="333" t="s">
        <v>443</v>
      </c>
      <c r="C39" s="54"/>
      <c r="D39" s="54"/>
      <c r="E39" s="130"/>
      <c r="F39" s="130"/>
    </row>
    <row r="40" spans="1:6" ht="12">
      <c r="A40" s="332" t="s">
        <v>444</v>
      </c>
      <c r="B40" s="333" t="s">
        <v>445</v>
      </c>
      <c r="C40" s="54"/>
      <c r="D40" s="54"/>
      <c r="E40" s="130"/>
      <c r="F40" s="130"/>
    </row>
    <row r="41" spans="1:8" ht="12">
      <c r="A41" s="332" t="s">
        <v>446</v>
      </c>
      <c r="B41" s="333" t="s">
        <v>447</v>
      </c>
      <c r="C41" s="54">
        <v>-100</v>
      </c>
      <c r="D41" s="54">
        <v>2040</v>
      </c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-507</v>
      </c>
      <c r="D42" s="55">
        <f>SUM(D34:D41)</f>
        <v>2053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2239</v>
      </c>
      <c r="D43" s="55">
        <f>D42+D32+D20</f>
        <v>1838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2513</v>
      </c>
      <c r="D44" s="132">
        <v>2470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4752</v>
      </c>
      <c r="D45" s="55">
        <f>D44+D43</f>
        <v>4308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>
        <v>4674</v>
      </c>
      <c r="D46" s="56">
        <v>4308</v>
      </c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>
        <v>78</v>
      </c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895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382</v>
      </c>
      <c r="C50" s="593"/>
      <c r="D50" s="593"/>
      <c r="G50" s="133"/>
      <c r="H50" s="133"/>
    </row>
    <row r="51" spans="1:8" ht="12">
      <c r="A51" s="318"/>
      <c r="B51" s="318" t="s">
        <v>866</v>
      </c>
      <c r="C51" s="319"/>
      <c r="D51" s="319"/>
      <c r="G51" s="133"/>
      <c r="H51" s="133"/>
    </row>
    <row r="52" spans="1:8" ht="12">
      <c r="A52" s="318"/>
      <c r="B52" s="436" t="s">
        <v>782</v>
      </c>
      <c r="C52" s="593"/>
      <c r="D52" s="593"/>
      <c r="G52" s="133"/>
      <c r="H52" s="133"/>
    </row>
    <row r="53" spans="1:8" ht="12">
      <c r="A53" s="318"/>
      <c r="B53" s="318" t="s">
        <v>867</v>
      </c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fitToHeight="1" fitToWidth="1" horizontalDpi="600" verticalDpi="600" orientation="portrait" paperSize="9" scale="51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37"/>
  <sheetViews>
    <sheetView zoomScalePageLayoutView="0" workbookViewId="0" topLeftCell="A17">
      <selection activeCell="B38" sqref="B38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4" t="s">
        <v>460</v>
      </c>
      <c r="B1" s="594"/>
      <c r="C1" s="594"/>
      <c r="D1" s="594"/>
      <c r="E1" s="594"/>
      <c r="F1" s="594"/>
      <c r="G1" s="594"/>
      <c r="H1" s="594"/>
      <c r="I1" s="594"/>
      <c r="J1" s="594"/>
      <c r="K1" s="594"/>
      <c r="L1" s="594"/>
      <c r="M1" s="594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6" t="str">
        <f>'справка №1-БАЛАНС'!E3</f>
        <v>"Българска холдингова компания" АД</v>
      </c>
      <c r="C3" s="596"/>
      <c r="D3" s="596"/>
      <c r="E3" s="596"/>
      <c r="F3" s="596"/>
      <c r="G3" s="596"/>
      <c r="H3" s="596"/>
      <c r="I3" s="596"/>
      <c r="J3" s="476"/>
      <c r="K3" s="598" t="s">
        <v>2</v>
      </c>
      <c r="L3" s="598"/>
      <c r="M3" s="478">
        <f>'справка №1-БАЛАНС'!H3</f>
        <v>121576032</v>
      </c>
      <c r="N3" s="2"/>
    </row>
    <row r="4" spans="1:15" s="532" customFormat="1" ht="13.5" customHeight="1">
      <c r="A4" s="467" t="s">
        <v>461</v>
      </c>
      <c r="B4" s="596" t="str">
        <f>'справка №1-БАЛАНС'!E4</f>
        <v>консолидиран</v>
      </c>
      <c r="C4" s="596"/>
      <c r="D4" s="596"/>
      <c r="E4" s="596"/>
      <c r="F4" s="596"/>
      <c r="G4" s="596"/>
      <c r="H4" s="596"/>
      <c r="I4" s="596"/>
      <c r="J4" s="136"/>
      <c r="K4" s="599" t="s">
        <v>4</v>
      </c>
      <c r="L4" s="599"/>
      <c r="M4" s="478">
        <f>'справка №1-БАЛАНС'!H4</f>
        <v>13</v>
      </c>
      <c r="N4" s="3"/>
      <c r="O4" s="3"/>
    </row>
    <row r="5" spans="1:14" s="532" customFormat="1" ht="12.75" customHeight="1">
      <c r="A5" s="467" t="s">
        <v>5</v>
      </c>
      <c r="B5" s="600" t="str">
        <f>'справка №1-БАЛАНС'!E5</f>
        <v>01.01.2015-31.03.2015</v>
      </c>
      <c r="C5" s="600"/>
      <c r="D5" s="600"/>
      <c r="E5" s="600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3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6584</v>
      </c>
      <c r="D11" s="58">
        <f>'справка №1-БАЛАНС'!H19</f>
        <v>7407</v>
      </c>
      <c r="E11" s="58">
        <f>'справка №1-БАЛАНС'!H20</f>
        <v>-287</v>
      </c>
      <c r="F11" s="58">
        <f>'справка №1-БАЛАНС'!H22</f>
        <v>1215</v>
      </c>
      <c r="G11" s="58">
        <f>'справка №1-БАЛАНС'!H23</f>
        <v>0</v>
      </c>
      <c r="H11" s="60">
        <v>12025</v>
      </c>
      <c r="I11" s="58">
        <f>'справка №1-БАЛАНС'!H28+'справка №1-БАЛАНС'!H31</f>
        <v>14515</v>
      </c>
      <c r="J11" s="58">
        <f>'справка №1-БАЛАНС'!H29+'справка №1-БАЛАНС'!H32</f>
        <v>-503</v>
      </c>
      <c r="K11" s="60"/>
      <c r="L11" s="344">
        <f>SUM(C11:K11)</f>
        <v>40956</v>
      </c>
      <c r="M11" s="58">
        <f>'справка №1-БАЛАНС'!H39</f>
        <v>10185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6584</v>
      </c>
      <c r="D15" s="61">
        <f aca="true" t="shared" si="2" ref="D15:M15">D11+D12</f>
        <v>7407</v>
      </c>
      <c r="E15" s="61">
        <f t="shared" si="2"/>
        <v>-287</v>
      </c>
      <c r="F15" s="61">
        <f t="shared" si="2"/>
        <v>1215</v>
      </c>
      <c r="G15" s="61">
        <f t="shared" si="2"/>
        <v>0</v>
      </c>
      <c r="H15" s="61">
        <f t="shared" si="2"/>
        <v>12025</v>
      </c>
      <c r="I15" s="61">
        <f t="shared" si="2"/>
        <v>14515</v>
      </c>
      <c r="J15" s="61">
        <f t="shared" si="2"/>
        <v>-503</v>
      </c>
      <c r="K15" s="61">
        <f t="shared" si="2"/>
        <v>0</v>
      </c>
      <c r="L15" s="344">
        <f t="shared" si="1"/>
        <v>40956</v>
      </c>
      <c r="M15" s="61">
        <f t="shared" si="2"/>
        <v>10185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-31</v>
      </c>
      <c r="K16" s="60"/>
      <c r="L16" s="344">
        <f t="shared" si="1"/>
        <v>-31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-35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-35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>
        <v>35</v>
      </c>
      <c r="F26" s="185"/>
      <c r="G26" s="185"/>
      <c r="H26" s="185"/>
      <c r="I26" s="185"/>
      <c r="J26" s="185"/>
      <c r="K26" s="185"/>
      <c r="L26" s="344">
        <f t="shared" si="1"/>
        <v>35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/>
      <c r="F28" s="60"/>
      <c r="G28" s="60"/>
      <c r="H28" s="60"/>
      <c r="I28" s="60">
        <v>-394</v>
      </c>
      <c r="J28" s="60">
        <v>503</v>
      </c>
      <c r="K28" s="60"/>
      <c r="L28" s="344">
        <f t="shared" si="1"/>
        <v>109</v>
      </c>
      <c r="M28" s="60">
        <v>-176</v>
      </c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6584</v>
      </c>
      <c r="D29" s="59">
        <f aca="true" t="shared" si="6" ref="D29:M29">D17+D20+D21+D24+D28+D27+D15+D16</f>
        <v>7407</v>
      </c>
      <c r="E29" s="59">
        <f t="shared" si="6"/>
        <v>-322</v>
      </c>
      <c r="F29" s="59">
        <f t="shared" si="6"/>
        <v>1215</v>
      </c>
      <c r="G29" s="59">
        <f t="shared" si="6"/>
        <v>0</v>
      </c>
      <c r="H29" s="59">
        <f t="shared" si="6"/>
        <v>12025</v>
      </c>
      <c r="I29" s="59">
        <f t="shared" si="6"/>
        <v>14121</v>
      </c>
      <c r="J29" s="59">
        <f t="shared" si="6"/>
        <v>-31</v>
      </c>
      <c r="K29" s="59">
        <f t="shared" si="6"/>
        <v>0</v>
      </c>
      <c r="L29" s="344">
        <f t="shared" si="1"/>
        <v>40999</v>
      </c>
      <c r="M29" s="59">
        <f t="shared" si="6"/>
        <v>10009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6584</v>
      </c>
      <c r="D32" s="59">
        <f t="shared" si="7"/>
        <v>7407</v>
      </c>
      <c r="E32" s="59">
        <f t="shared" si="7"/>
        <v>-322</v>
      </c>
      <c r="F32" s="59">
        <f t="shared" si="7"/>
        <v>1215</v>
      </c>
      <c r="G32" s="59">
        <f t="shared" si="7"/>
        <v>0</v>
      </c>
      <c r="H32" s="59">
        <f t="shared" si="7"/>
        <v>12025</v>
      </c>
      <c r="I32" s="59">
        <f t="shared" si="7"/>
        <v>14121</v>
      </c>
      <c r="J32" s="59">
        <f t="shared" si="7"/>
        <v>-31</v>
      </c>
      <c r="K32" s="59">
        <f t="shared" si="7"/>
        <v>0</v>
      </c>
      <c r="L32" s="344">
        <f t="shared" si="1"/>
        <v>40999</v>
      </c>
      <c r="M32" s="59">
        <f>M29+M30+M31</f>
        <v>10009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7" t="s">
        <v>863</v>
      </c>
      <c r="B35" s="597"/>
      <c r="C35" s="597"/>
      <c r="D35" s="597"/>
      <c r="E35" s="597"/>
      <c r="F35" s="597"/>
      <c r="G35" s="597"/>
      <c r="H35" s="597"/>
      <c r="I35" s="597"/>
      <c r="J35" s="597"/>
      <c r="K35" s="14"/>
      <c r="L35" s="348"/>
      <c r="M35" s="348"/>
      <c r="N35" s="11"/>
    </row>
    <row r="36" spans="1:14" ht="14.25" customHeight="1">
      <c r="A36" s="346"/>
      <c r="B36" s="347"/>
      <c r="C36" s="14"/>
      <c r="D36" s="595" t="s">
        <v>522</v>
      </c>
      <c r="E36" s="595"/>
      <c r="F36" s="595"/>
      <c r="G36" s="595"/>
      <c r="H36" s="595"/>
      <c r="I36" s="595"/>
      <c r="J36" s="15" t="s">
        <v>858</v>
      </c>
      <c r="K36" s="15"/>
      <c r="L36" s="348"/>
      <c r="M36" s="348"/>
      <c r="N36" s="11"/>
    </row>
    <row r="37" spans="1:14" ht="14.25" customHeight="1">
      <c r="A37" s="346"/>
      <c r="B37" s="347"/>
      <c r="C37" s="14"/>
      <c r="D37" s="538" t="s">
        <v>866</v>
      </c>
      <c r="E37" s="538"/>
      <c r="F37" s="538"/>
      <c r="G37" s="538"/>
      <c r="H37" s="538"/>
      <c r="I37" s="538"/>
      <c r="J37" s="538"/>
      <c r="K37" s="538" t="s">
        <v>867</v>
      </c>
      <c r="L37" s="348"/>
      <c r="M37" s="348"/>
      <c r="N37" s="11"/>
    </row>
    <row r="38" spans="1:14" ht="12">
      <c r="A38" s="454" t="s">
        <v>896</v>
      </c>
      <c r="B38" s="19"/>
      <c r="C38" s="15"/>
      <c r="D38" s="538"/>
      <c r="E38" s="538"/>
      <c r="F38" s="538"/>
      <c r="G38" s="538"/>
      <c r="H38" s="538"/>
      <c r="I38" s="538"/>
      <c r="J38" s="538"/>
      <c r="K38" s="538"/>
      <c r="L38" s="595"/>
      <c r="M38" s="595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6:E36"/>
    <mergeCell ref="F36:I36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fitToHeight="1" fitToWidth="1" horizontalDpi="600" verticalDpi="600" orientation="landscape" paperSize="9" scale="81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H16">
      <pane xSplit="14910" topLeftCell="L1" activePane="topLeft" state="split"/>
      <selection pane="topLeft" activeCell="R38" sqref="R38"/>
      <selection pane="topRight" activeCell="L20" sqref="L20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4" t="s">
        <v>384</v>
      </c>
      <c r="B2" s="605"/>
      <c r="C2" s="606" t="str">
        <f>'справка №1-БАЛАНС'!E3</f>
        <v>"Българска холдингова компания" АД</v>
      </c>
      <c r="D2" s="606"/>
      <c r="E2" s="606"/>
      <c r="F2" s="606"/>
      <c r="G2" s="606"/>
      <c r="H2" s="606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121576032</v>
      </c>
      <c r="P2" s="483"/>
      <c r="Q2" s="483"/>
      <c r="R2" s="526"/>
    </row>
    <row r="3" spans="1:18" ht="15">
      <c r="A3" s="604" t="s">
        <v>5</v>
      </c>
      <c r="B3" s="605"/>
      <c r="C3" s="607" t="str">
        <f>'справка №1-БАЛАНС'!E5</f>
        <v>01.01.2015-31.03.2015</v>
      </c>
      <c r="D3" s="607"/>
      <c r="E3" s="607"/>
      <c r="F3" s="485"/>
      <c r="G3" s="485"/>
      <c r="H3" s="485"/>
      <c r="I3" s="485"/>
      <c r="J3" s="485"/>
      <c r="K3" s="485"/>
      <c r="L3" s="485"/>
      <c r="M3" s="612" t="s">
        <v>4</v>
      </c>
      <c r="N3" s="612"/>
      <c r="O3" s="482">
        <f>'справка №1-БАЛАНС'!H4</f>
        <v>13</v>
      </c>
      <c r="P3" s="486"/>
      <c r="Q3" s="486"/>
      <c r="R3" s="527"/>
    </row>
    <row r="4" spans="1:18" ht="12">
      <c r="A4" s="487" t="s">
        <v>524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525</v>
      </c>
    </row>
    <row r="5" spans="1:18" s="100" customFormat="1" ht="30.75" customHeight="1">
      <c r="A5" s="613" t="s">
        <v>464</v>
      </c>
      <c r="B5" s="614"/>
      <c r="C5" s="601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610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610" t="s">
        <v>530</v>
      </c>
      <c r="R5" s="610" t="s">
        <v>531</v>
      </c>
    </row>
    <row r="6" spans="1:18" s="100" customFormat="1" ht="48">
      <c r="A6" s="615"/>
      <c r="B6" s="616"/>
      <c r="C6" s="602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11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11"/>
      <c r="R6" s="611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>
        <v>3594</v>
      </c>
      <c r="E9" s="189"/>
      <c r="F9" s="189"/>
      <c r="G9" s="74">
        <f>D9+E9-F9</f>
        <v>3594</v>
      </c>
      <c r="H9" s="65"/>
      <c r="I9" s="65"/>
      <c r="J9" s="74">
        <f>G9+H9-I9</f>
        <v>3594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3594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>
        <v>22537</v>
      </c>
      <c r="E10" s="189"/>
      <c r="F10" s="189"/>
      <c r="G10" s="74">
        <f aca="true" t="shared" si="2" ref="G10:G39">D10+E10-F10</f>
        <v>22537</v>
      </c>
      <c r="H10" s="65"/>
      <c r="I10" s="65"/>
      <c r="J10" s="74">
        <f aca="true" t="shared" si="3" ref="J10:J39">G10+H10-I10</f>
        <v>22537</v>
      </c>
      <c r="K10" s="65">
        <v>5585</v>
      </c>
      <c r="L10" s="65">
        <v>88</v>
      </c>
      <c r="M10" s="65"/>
      <c r="N10" s="74">
        <f aca="true" t="shared" si="4" ref="N10:N39">K10+L10-M10</f>
        <v>5673</v>
      </c>
      <c r="O10" s="65"/>
      <c r="P10" s="65"/>
      <c r="Q10" s="74">
        <f t="shared" si="0"/>
        <v>5673</v>
      </c>
      <c r="R10" s="74">
        <f t="shared" si="1"/>
        <v>16864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>
        <v>10460</v>
      </c>
      <c r="E11" s="189">
        <v>7</v>
      </c>
      <c r="F11" s="189"/>
      <c r="G11" s="74">
        <f t="shared" si="2"/>
        <v>10467</v>
      </c>
      <c r="H11" s="65"/>
      <c r="I11" s="65"/>
      <c r="J11" s="74">
        <f t="shared" si="3"/>
        <v>10467</v>
      </c>
      <c r="K11" s="65">
        <v>7582</v>
      </c>
      <c r="L11" s="65">
        <v>221</v>
      </c>
      <c r="M11" s="65"/>
      <c r="N11" s="74">
        <f t="shared" si="4"/>
        <v>7803</v>
      </c>
      <c r="O11" s="65"/>
      <c r="P11" s="65"/>
      <c r="Q11" s="74">
        <f t="shared" si="0"/>
        <v>7803</v>
      </c>
      <c r="R11" s="74">
        <f t="shared" si="1"/>
        <v>2664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>
        <v>1083</v>
      </c>
      <c r="E13" s="189">
        <v>8</v>
      </c>
      <c r="F13" s="189"/>
      <c r="G13" s="74">
        <f t="shared" si="2"/>
        <v>1091</v>
      </c>
      <c r="H13" s="65"/>
      <c r="I13" s="65"/>
      <c r="J13" s="74">
        <f t="shared" si="3"/>
        <v>1091</v>
      </c>
      <c r="K13" s="65">
        <v>1051</v>
      </c>
      <c r="L13" s="65">
        <v>3</v>
      </c>
      <c r="M13" s="65"/>
      <c r="N13" s="74">
        <f t="shared" si="4"/>
        <v>1054</v>
      </c>
      <c r="O13" s="65"/>
      <c r="P13" s="65"/>
      <c r="Q13" s="74">
        <f t="shared" si="0"/>
        <v>1054</v>
      </c>
      <c r="R13" s="74">
        <f t="shared" si="1"/>
        <v>37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>
        <v>4313</v>
      </c>
      <c r="E14" s="189">
        <v>20</v>
      </c>
      <c r="F14" s="189"/>
      <c r="G14" s="74">
        <f t="shared" si="2"/>
        <v>4333</v>
      </c>
      <c r="H14" s="65"/>
      <c r="I14" s="65"/>
      <c r="J14" s="74">
        <f t="shared" si="3"/>
        <v>4333</v>
      </c>
      <c r="K14" s="65">
        <v>3347</v>
      </c>
      <c r="L14" s="65">
        <v>65</v>
      </c>
      <c r="M14" s="65"/>
      <c r="N14" s="74">
        <f t="shared" si="4"/>
        <v>3412</v>
      </c>
      <c r="O14" s="65"/>
      <c r="P14" s="65"/>
      <c r="Q14" s="74">
        <f t="shared" si="0"/>
        <v>3412</v>
      </c>
      <c r="R14" s="74">
        <f t="shared" si="1"/>
        <v>921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859</v>
      </c>
      <c r="B15" s="374" t="s">
        <v>860</v>
      </c>
      <c r="C15" s="456" t="s">
        <v>861</v>
      </c>
      <c r="D15" s="457">
        <v>2096</v>
      </c>
      <c r="E15" s="457">
        <v>118</v>
      </c>
      <c r="F15" s="457"/>
      <c r="G15" s="74">
        <f t="shared" si="2"/>
        <v>2214</v>
      </c>
      <c r="H15" s="458"/>
      <c r="I15" s="458"/>
      <c r="J15" s="74">
        <f t="shared" si="3"/>
        <v>2214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2214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562</v>
      </c>
      <c r="B16" s="193" t="s">
        <v>563</v>
      </c>
      <c r="C16" s="367" t="s">
        <v>564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44083</v>
      </c>
      <c r="E17" s="194">
        <f>SUM(E9:E16)</f>
        <v>153</v>
      </c>
      <c r="F17" s="194">
        <f>SUM(F9:F16)</f>
        <v>0</v>
      </c>
      <c r="G17" s="74">
        <f t="shared" si="2"/>
        <v>44236</v>
      </c>
      <c r="H17" s="75">
        <f>SUM(H9:H16)</f>
        <v>0</v>
      </c>
      <c r="I17" s="75">
        <f>SUM(I9:I16)</f>
        <v>0</v>
      </c>
      <c r="J17" s="74">
        <f t="shared" si="3"/>
        <v>44236</v>
      </c>
      <c r="K17" s="75">
        <f>SUM(K9:K16)</f>
        <v>17565</v>
      </c>
      <c r="L17" s="75">
        <f>SUM(L9:L16)</f>
        <v>377</v>
      </c>
      <c r="M17" s="75">
        <f>SUM(M9:M16)</f>
        <v>0</v>
      </c>
      <c r="N17" s="74">
        <f t="shared" si="4"/>
        <v>17942</v>
      </c>
      <c r="O17" s="75">
        <f>SUM(O9:O16)</f>
        <v>0</v>
      </c>
      <c r="P17" s="75">
        <f>SUM(P9:P16)</f>
        <v>0</v>
      </c>
      <c r="Q17" s="74">
        <f t="shared" si="5"/>
        <v>17942</v>
      </c>
      <c r="R17" s="74">
        <f t="shared" si="6"/>
        <v>26294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>
        <v>3094</v>
      </c>
      <c r="E18" s="187"/>
      <c r="F18" s="187"/>
      <c r="G18" s="74">
        <f t="shared" si="2"/>
        <v>3094</v>
      </c>
      <c r="H18" s="63"/>
      <c r="I18" s="63"/>
      <c r="J18" s="74">
        <f t="shared" si="3"/>
        <v>3094</v>
      </c>
      <c r="K18" s="63">
        <v>1105</v>
      </c>
      <c r="L18" s="63">
        <v>21</v>
      </c>
      <c r="M18" s="63"/>
      <c r="N18" s="74">
        <f t="shared" si="4"/>
        <v>1126</v>
      </c>
      <c r="O18" s="63"/>
      <c r="P18" s="63"/>
      <c r="Q18" s="74">
        <f t="shared" si="5"/>
        <v>1126</v>
      </c>
      <c r="R18" s="74">
        <f t="shared" si="6"/>
        <v>1968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>
        <v>57</v>
      </c>
      <c r="E21" s="189"/>
      <c r="F21" s="189"/>
      <c r="G21" s="74">
        <f t="shared" si="2"/>
        <v>57</v>
      </c>
      <c r="H21" s="65"/>
      <c r="I21" s="65"/>
      <c r="J21" s="74">
        <f t="shared" si="3"/>
        <v>57</v>
      </c>
      <c r="K21" s="65">
        <v>57</v>
      </c>
      <c r="L21" s="65"/>
      <c r="M21" s="65"/>
      <c r="N21" s="74">
        <f t="shared" si="4"/>
        <v>57</v>
      </c>
      <c r="O21" s="65"/>
      <c r="P21" s="65"/>
      <c r="Q21" s="74">
        <f t="shared" si="5"/>
        <v>57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>
        <v>34</v>
      </c>
      <c r="E22" s="189"/>
      <c r="F22" s="189"/>
      <c r="G22" s="74">
        <f t="shared" si="2"/>
        <v>34</v>
      </c>
      <c r="H22" s="65"/>
      <c r="I22" s="65"/>
      <c r="J22" s="74">
        <f t="shared" si="3"/>
        <v>34</v>
      </c>
      <c r="K22" s="65">
        <v>32</v>
      </c>
      <c r="L22" s="65"/>
      <c r="M22" s="65"/>
      <c r="N22" s="74">
        <f t="shared" si="4"/>
        <v>32</v>
      </c>
      <c r="O22" s="65"/>
      <c r="P22" s="65"/>
      <c r="Q22" s="74">
        <f t="shared" si="5"/>
        <v>32</v>
      </c>
      <c r="R22" s="74">
        <f t="shared" si="6"/>
        <v>2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838</v>
      </c>
      <c r="C25" s="376" t="s">
        <v>583</v>
      </c>
      <c r="D25" s="190">
        <f>SUM(D21:D24)</f>
        <v>91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91</v>
      </c>
      <c r="H25" s="66">
        <f t="shared" si="7"/>
        <v>0</v>
      </c>
      <c r="I25" s="66">
        <f t="shared" si="7"/>
        <v>0</v>
      </c>
      <c r="J25" s="67">
        <f t="shared" si="3"/>
        <v>91</v>
      </c>
      <c r="K25" s="66">
        <f t="shared" si="7"/>
        <v>89</v>
      </c>
      <c r="L25" s="66">
        <f t="shared" si="7"/>
        <v>0</v>
      </c>
      <c r="M25" s="66">
        <f t="shared" si="7"/>
        <v>0</v>
      </c>
      <c r="N25" s="67">
        <f t="shared" si="4"/>
        <v>89</v>
      </c>
      <c r="O25" s="66">
        <f t="shared" si="7"/>
        <v>0</v>
      </c>
      <c r="P25" s="66">
        <f t="shared" si="7"/>
        <v>0</v>
      </c>
      <c r="Q25" s="67">
        <f t="shared" si="5"/>
        <v>89</v>
      </c>
      <c r="R25" s="67">
        <f t="shared" si="6"/>
        <v>2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853</v>
      </c>
      <c r="C27" s="380" t="s">
        <v>586</v>
      </c>
      <c r="D27" s="192">
        <f>SUM(D28:D31)</f>
        <v>15867</v>
      </c>
      <c r="E27" s="192">
        <f aca="true" t="shared" si="8" ref="E27:P27">SUM(E28:E31)</f>
        <v>0</v>
      </c>
      <c r="F27" s="192">
        <f t="shared" si="8"/>
        <v>3482</v>
      </c>
      <c r="G27" s="71">
        <f t="shared" si="2"/>
        <v>12385</v>
      </c>
      <c r="H27" s="70">
        <f t="shared" si="8"/>
        <v>22</v>
      </c>
      <c r="I27" s="70">
        <f t="shared" si="8"/>
        <v>2</v>
      </c>
      <c r="J27" s="71">
        <f t="shared" si="3"/>
        <v>12405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12405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>
        <v>11539</v>
      </c>
      <c r="E30" s="189"/>
      <c r="F30" s="189"/>
      <c r="G30" s="74">
        <f t="shared" si="2"/>
        <v>11539</v>
      </c>
      <c r="H30" s="72">
        <v>22</v>
      </c>
      <c r="I30" s="72">
        <v>2</v>
      </c>
      <c r="J30" s="74">
        <f t="shared" si="3"/>
        <v>11559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11559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>
        <v>4328</v>
      </c>
      <c r="E31" s="189"/>
      <c r="F31" s="189">
        <v>3482</v>
      </c>
      <c r="G31" s="74">
        <f t="shared" si="2"/>
        <v>846</v>
      </c>
      <c r="H31" s="189"/>
      <c r="I31" s="72"/>
      <c r="J31" s="74">
        <f t="shared" si="3"/>
        <v>846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846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969</v>
      </c>
      <c r="F32" s="193">
        <f t="shared" si="11"/>
        <v>0</v>
      </c>
      <c r="G32" s="74">
        <f t="shared" si="2"/>
        <v>969</v>
      </c>
      <c r="H32" s="73">
        <f t="shared" si="11"/>
        <v>9</v>
      </c>
      <c r="I32" s="73">
        <f t="shared" si="11"/>
        <v>0</v>
      </c>
      <c r="J32" s="74">
        <f t="shared" si="3"/>
        <v>978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978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>
        <v>969</v>
      </c>
      <c r="F33" s="189"/>
      <c r="G33" s="74">
        <f t="shared" si="2"/>
        <v>969</v>
      </c>
      <c r="H33" s="72">
        <v>9</v>
      </c>
      <c r="I33" s="72"/>
      <c r="J33" s="74">
        <f t="shared" si="3"/>
        <v>978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978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>
        <v>30</v>
      </c>
      <c r="E37" s="189"/>
      <c r="F37" s="189"/>
      <c r="G37" s="74">
        <f t="shared" si="2"/>
        <v>30</v>
      </c>
      <c r="H37" s="72"/>
      <c r="I37" s="72"/>
      <c r="J37" s="74">
        <f t="shared" si="3"/>
        <v>30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30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854</v>
      </c>
      <c r="C38" s="369" t="s">
        <v>602</v>
      </c>
      <c r="D38" s="194">
        <f>D27+D32+D37</f>
        <v>15897</v>
      </c>
      <c r="E38" s="194">
        <f aca="true" t="shared" si="12" ref="E38:P38">E27+E32+E37</f>
        <v>969</v>
      </c>
      <c r="F38" s="194">
        <f t="shared" si="12"/>
        <v>3482</v>
      </c>
      <c r="G38" s="74">
        <f t="shared" si="2"/>
        <v>13384</v>
      </c>
      <c r="H38" s="75">
        <f t="shared" si="12"/>
        <v>31</v>
      </c>
      <c r="I38" s="75">
        <f t="shared" si="12"/>
        <v>2</v>
      </c>
      <c r="J38" s="74">
        <f t="shared" si="3"/>
        <v>13413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13413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603</v>
      </c>
      <c r="B39" s="370" t="s">
        <v>604</v>
      </c>
      <c r="C39" s="369" t="s">
        <v>605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63165</v>
      </c>
      <c r="E40" s="438">
        <f>E17+E18+E19+E25+E38+E39</f>
        <v>1122</v>
      </c>
      <c r="F40" s="438">
        <f aca="true" t="shared" si="13" ref="F40:R40">F17+F18+F19+F25+F38+F39</f>
        <v>3482</v>
      </c>
      <c r="G40" s="438">
        <f t="shared" si="13"/>
        <v>60805</v>
      </c>
      <c r="H40" s="438">
        <f t="shared" si="13"/>
        <v>31</v>
      </c>
      <c r="I40" s="438">
        <f t="shared" si="13"/>
        <v>2</v>
      </c>
      <c r="J40" s="438">
        <f t="shared" si="13"/>
        <v>60834</v>
      </c>
      <c r="K40" s="438">
        <f t="shared" si="13"/>
        <v>18759</v>
      </c>
      <c r="L40" s="438">
        <f t="shared" si="13"/>
        <v>398</v>
      </c>
      <c r="M40" s="438">
        <f t="shared" si="13"/>
        <v>0</v>
      </c>
      <c r="N40" s="438">
        <f t="shared" si="13"/>
        <v>19157</v>
      </c>
      <c r="O40" s="438">
        <f t="shared" si="13"/>
        <v>0</v>
      </c>
      <c r="P40" s="438">
        <f t="shared" si="13"/>
        <v>0</v>
      </c>
      <c r="Q40" s="438">
        <f t="shared" si="13"/>
        <v>19157</v>
      </c>
      <c r="R40" s="438">
        <f t="shared" si="13"/>
        <v>41677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897</v>
      </c>
      <c r="C44" s="354"/>
      <c r="D44" s="355"/>
      <c r="E44" s="355"/>
      <c r="F44" s="355"/>
      <c r="G44" s="351"/>
      <c r="H44" s="356" t="s">
        <v>609</v>
      </c>
      <c r="I44" s="356"/>
      <c r="J44" s="356"/>
      <c r="K44" s="603"/>
      <c r="L44" s="603"/>
      <c r="M44" s="603"/>
      <c r="N44" s="603"/>
      <c r="O44" s="608" t="s">
        <v>782</v>
      </c>
      <c r="P44" s="609"/>
      <c r="Q44" s="609"/>
      <c r="R44" s="609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 t="s">
        <v>866</v>
      </c>
      <c r="J46" s="349"/>
      <c r="K46" s="349"/>
      <c r="L46" s="349"/>
      <c r="M46" s="349"/>
      <c r="N46" s="349"/>
      <c r="O46" s="349"/>
      <c r="P46" s="349" t="s">
        <v>867</v>
      </c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O44:R44"/>
    <mergeCell ref="Q5:Q6"/>
    <mergeCell ref="R5:R6"/>
    <mergeCell ref="J5:J6"/>
    <mergeCell ref="M3:N3"/>
    <mergeCell ref="A5:B6"/>
    <mergeCell ref="C5:C6"/>
    <mergeCell ref="K44:N44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5"/>
  <sheetViews>
    <sheetView zoomScalePageLayoutView="0" workbookViewId="0" topLeftCell="A88">
      <selection activeCell="D97" sqref="D97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20" t="s">
        <v>610</v>
      </c>
      <c r="B1" s="620"/>
      <c r="C1" s="620"/>
      <c r="D1" s="620"/>
      <c r="E1" s="620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384</v>
      </c>
      <c r="B3" s="623" t="str">
        <f>'справка №1-БАЛАНС'!E3</f>
        <v>"Българска холдингова компания" АД</v>
      </c>
      <c r="C3" s="624"/>
      <c r="D3" s="526" t="s">
        <v>2</v>
      </c>
      <c r="E3" s="107">
        <f>'справка №1-БАЛАНС'!H3</f>
        <v>121576032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21" t="str">
        <f>'справка №1-БАЛАНС'!E5</f>
        <v>01.01.2015-31.03.2015</v>
      </c>
      <c r="C4" s="622"/>
      <c r="D4" s="527" t="s">
        <v>4</v>
      </c>
      <c r="E4" s="107">
        <f>'справка №1-БАЛАНС'!H4</f>
        <v>13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611</v>
      </c>
      <c r="B5" s="496"/>
      <c r="C5" s="497"/>
      <c r="D5" s="107"/>
      <c r="E5" s="498" t="s">
        <v>612</v>
      </c>
    </row>
    <row r="6" spans="1:14" s="100" customFormat="1" ht="12">
      <c r="A6" s="389" t="s">
        <v>464</v>
      </c>
      <c r="B6" s="390" t="s">
        <v>8</v>
      </c>
      <c r="C6" s="391" t="s">
        <v>613</v>
      </c>
      <c r="D6" s="138" t="s">
        <v>614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615</v>
      </c>
      <c r="E7" s="124" t="s">
        <v>616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617</v>
      </c>
      <c r="B9" s="394" t="s">
        <v>618</v>
      </c>
      <c r="C9" s="108"/>
      <c r="D9" s="108"/>
      <c r="E9" s="120">
        <f>C9-D9</f>
        <v>0</v>
      </c>
      <c r="F9" s="106"/>
    </row>
    <row r="10" spans="1:6" ht="12">
      <c r="A10" s="393" t="s">
        <v>619</v>
      </c>
      <c r="B10" s="395"/>
      <c r="C10" s="104"/>
      <c r="D10" s="104"/>
      <c r="E10" s="120"/>
      <c r="F10" s="106"/>
    </row>
    <row r="11" spans="1:15" ht="12">
      <c r="A11" s="396" t="s">
        <v>620</v>
      </c>
      <c r="B11" s="397" t="s">
        <v>621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622</v>
      </c>
      <c r="B12" s="397" t="s">
        <v>623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624</v>
      </c>
      <c r="B13" s="397" t="s">
        <v>625</v>
      </c>
      <c r="C13" s="108"/>
      <c r="D13" s="108"/>
      <c r="E13" s="120">
        <f t="shared" si="0"/>
        <v>0</v>
      </c>
      <c r="F13" s="106"/>
    </row>
    <row r="14" spans="1:6" ht="12">
      <c r="A14" s="396" t="s">
        <v>626</v>
      </c>
      <c r="B14" s="397" t="s">
        <v>627</v>
      </c>
      <c r="C14" s="108"/>
      <c r="D14" s="108"/>
      <c r="E14" s="120">
        <f t="shared" si="0"/>
        <v>0</v>
      </c>
      <c r="F14" s="106"/>
    </row>
    <row r="15" spans="1:6" ht="12">
      <c r="A15" s="396" t="s">
        <v>628</v>
      </c>
      <c r="B15" s="397" t="s">
        <v>629</v>
      </c>
      <c r="C15" s="108"/>
      <c r="D15" s="108"/>
      <c r="E15" s="120">
        <f t="shared" si="0"/>
        <v>0</v>
      </c>
      <c r="F15" s="106"/>
    </row>
    <row r="16" spans="1:15" ht="12">
      <c r="A16" s="396" t="s">
        <v>630</v>
      </c>
      <c r="B16" s="397" t="s">
        <v>631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632</v>
      </c>
      <c r="B17" s="397" t="s">
        <v>633</v>
      </c>
      <c r="C17" s="108"/>
      <c r="D17" s="108"/>
      <c r="E17" s="120">
        <f t="shared" si="0"/>
        <v>0</v>
      </c>
      <c r="F17" s="106"/>
    </row>
    <row r="18" spans="1:6" ht="12">
      <c r="A18" s="396" t="s">
        <v>626</v>
      </c>
      <c r="B18" s="397" t="s">
        <v>634</v>
      </c>
      <c r="C18" s="108"/>
      <c r="D18" s="108"/>
      <c r="E18" s="120">
        <f t="shared" si="0"/>
        <v>0</v>
      </c>
      <c r="F18" s="106"/>
    </row>
    <row r="19" spans="1:15" ht="12">
      <c r="A19" s="398" t="s">
        <v>635</v>
      </c>
      <c r="B19" s="394" t="s">
        <v>636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637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638</v>
      </c>
      <c r="B21" s="394" t="s">
        <v>639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640</v>
      </c>
      <c r="B23" s="399"/>
      <c r="C23" s="119"/>
      <c r="D23" s="104"/>
      <c r="E23" s="120"/>
      <c r="F23" s="106"/>
    </row>
    <row r="24" spans="1:15" ht="12">
      <c r="A24" s="396" t="s">
        <v>641</v>
      </c>
      <c r="B24" s="397" t="s">
        <v>642</v>
      </c>
      <c r="C24" s="119">
        <f>SUM(C25:C27)</f>
        <v>657</v>
      </c>
      <c r="D24" s="119">
        <f>SUM(D25:D27)</f>
        <v>657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643</v>
      </c>
      <c r="B25" s="397" t="s">
        <v>644</v>
      </c>
      <c r="C25" s="108"/>
      <c r="D25" s="108"/>
      <c r="E25" s="120">
        <f t="shared" si="0"/>
        <v>0</v>
      </c>
      <c r="F25" s="106"/>
    </row>
    <row r="26" spans="1:6" ht="12">
      <c r="A26" s="396" t="s">
        <v>645</v>
      </c>
      <c r="B26" s="397" t="s">
        <v>646</v>
      </c>
      <c r="C26" s="108">
        <v>657</v>
      </c>
      <c r="D26" s="108">
        <v>657</v>
      </c>
      <c r="E26" s="120">
        <f t="shared" si="0"/>
        <v>0</v>
      </c>
      <c r="F26" s="106"/>
    </row>
    <row r="27" spans="1:6" ht="12">
      <c r="A27" s="396" t="s">
        <v>647</v>
      </c>
      <c r="B27" s="397" t="s">
        <v>648</v>
      </c>
      <c r="C27" s="108"/>
      <c r="D27" s="108"/>
      <c r="E27" s="120">
        <f t="shared" si="0"/>
        <v>0</v>
      </c>
      <c r="F27" s="106"/>
    </row>
    <row r="28" spans="1:6" ht="12">
      <c r="A28" s="396" t="s">
        <v>649</v>
      </c>
      <c r="B28" s="397" t="s">
        <v>650</v>
      </c>
      <c r="C28" s="108">
        <v>382</v>
      </c>
      <c r="D28" s="108">
        <v>382</v>
      </c>
      <c r="E28" s="120">
        <f t="shared" si="0"/>
        <v>0</v>
      </c>
      <c r="F28" s="106"/>
    </row>
    <row r="29" spans="1:6" ht="12">
      <c r="A29" s="396" t="s">
        <v>651</v>
      </c>
      <c r="B29" s="397" t="s">
        <v>652</v>
      </c>
      <c r="C29" s="108"/>
      <c r="D29" s="108"/>
      <c r="E29" s="120">
        <f t="shared" si="0"/>
        <v>0</v>
      </c>
      <c r="F29" s="106"/>
    </row>
    <row r="30" spans="1:6" ht="12">
      <c r="A30" s="396" t="s">
        <v>653</v>
      </c>
      <c r="B30" s="397" t="s">
        <v>654</v>
      </c>
      <c r="C30" s="108"/>
      <c r="D30" s="108"/>
      <c r="E30" s="120">
        <f t="shared" si="0"/>
        <v>0</v>
      </c>
      <c r="F30" s="106"/>
    </row>
    <row r="31" spans="1:6" ht="12">
      <c r="A31" s="396" t="s">
        <v>655</v>
      </c>
      <c r="B31" s="397" t="s">
        <v>656</v>
      </c>
      <c r="C31" s="108"/>
      <c r="D31" s="108"/>
      <c r="E31" s="120">
        <f t="shared" si="0"/>
        <v>0</v>
      </c>
      <c r="F31" s="106"/>
    </row>
    <row r="32" spans="1:6" ht="12">
      <c r="A32" s="396" t="s">
        <v>657</v>
      </c>
      <c r="B32" s="397" t="s">
        <v>658</v>
      </c>
      <c r="C32" s="108"/>
      <c r="D32" s="108"/>
      <c r="E32" s="120">
        <f t="shared" si="0"/>
        <v>0</v>
      </c>
      <c r="F32" s="106"/>
    </row>
    <row r="33" spans="1:15" ht="12">
      <c r="A33" s="396" t="s">
        <v>659</v>
      </c>
      <c r="B33" s="397" t="s">
        <v>660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661</v>
      </c>
      <c r="B34" s="397" t="s">
        <v>662</v>
      </c>
      <c r="C34" s="108"/>
      <c r="D34" s="108"/>
      <c r="E34" s="120">
        <f t="shared" si="0"/>
        <v>0</v>
      </c>
      <c r="F34" s="106"/>
    </row>
    <row r="35" spans="1:6" ht="12">
      <c r="A35" s="396" t="s">
        <v>663</v>
      </c>
      <c r="B35" s="397" t="s">
        <v>664</v>
      </c>
      <c r="C35" s="108"/>
      <c r="D35" s="108"/>
      <c r="E35" s="120">
        <f t="shared" si="0"/>
        <v>0</v>
      </c>
      <c r="F35" s="106"/>
    </row>
    <row r="36" spans="1:6" ht="12">
      <c r="A36" s="396" t="s">
        <v>665</v>
      </c>
      <c r="B36" s="397" t="s">
        <v>666</v>
      </c>
      <c r="C36" s="108"/>
      <c r="D36" s="108"/>
      <c r="E36" s="120">
        <f t="shared" si="0"/>
        <v>0</v>
      </c>
      <c r="F36" s="106"/>
    </row>
    <row r="37" spans="1:6" ht="12">
      <c r="A37" s="396" t="s">
        <v>667</v>
      </c>
      <c r="B37" s="397" t="s">
        <v>668</v>
      </c>
      <c r="C37" s="108"/>
      <c r="D37" s="108"/>
      <c r="E37" s="120">
        <f t="shared" si="0"/>
        <v>0</v>
      </c>
      <c r="F37" s="106"/>
    </row>
    <row r="38" spans="1:15" ht="12">
      <c r="A38" s="396" t="s">
        <v>669</v>
      </c>
      <c r="B38" s="397" t="s">
        <v>670</v>
      </c>
      <c r="C38" s="119">
        <f>SUM(C39:C42)</f>
        <v>251</v>
      </c>
      <c r="D38" s="105">
        <f>SUM(D39:D42)</f>
        <v>251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671</v>
      </c>
      <c r="B39" s="397" t="s">
        <v>672</v>
      </c>
      <c r="C39" s="108"/>
      <c r="D39" s="108"/>
      <c r="E39" s="120">
        <f t="shared" si="0"/>
        <v>0</v>
      </c>
      <c r="F39" s="106"/>
    </row>
    <row r="40" spans="1:6" ht="12">
      <c r="A40" s="396" t="s">
        <v>673</v>
      </c>
      <c r="B40" s="397" t="s">
        <v>674</v>
      </c>
      <c r="C40" s="108"/>
      <c r="D40" s="108"/>
      <c r="E40" s="120">
        <f t="shared" si="0"/>
        <v>0</v>
      </c>
      <c r="F40" s="106"/>
    </row>
    <row r="41" spans="1:6" ht="12">
      <c r="A41" s="396" t="s">
        <v>675</v>
      </c>
      <c r="B41" s="397" t="s">
        <v>676</v>
      </c>
      <c r="C41" s="108"/>
      <c r="D41" s="108"/>
      <c r="E41" s="120">
        <f t="shared" si="0"/>
        <v>0</v>
      </c>
      <c r="F41" s="106"/>
    </row>
    <row r="42" spans="1:6" ht="12">
      <c r="A42" s="396" t="s">
        <v>677</v>
      </c>
      <c r="B42" s="397" t="s">
        <v>678</v>
      </c>
      <c r="C42" s="108">
        <v>251</v>
      </c>
      <c r="D42" s="108">
        <v>251</v>
      </c>
      <c r="E42" s="120">
        <f t="shared" si="0"/>
        <v>0</v>
      </c>
      <c r="F42" s="106"/>
    </row>
    <row r="43" spans="1:15" ht="12">
      <c r="A43" s="398" t="s">
        <v>679</v>
      </c>
      <c r="B43" s="394" t="s">
        <v>680</v>
      </c>
      <c r="C43" s="104">
        <f>C24+C28+C29+C31+C30+C32+C33+C38</f>
        <v>1290</v>
      </c>
      <c r="D43" s="104">
        <f>D24+D28+D29+D31+D30+D32+D33+D38</f>
        <v>1290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681</v>
      </c>
      <c r="B44" s="395" t="s">
        <v>682</v>
      </c>
      <c r="C44" s="103">
        <f>C43+C21+C19+C9</f>
        <v>1290</v>
      </c>
      <c r="D44" s="103">
        <f>D43+D21+D19+D9</f>
        <v>1290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683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684</v>
      </c>
      <c r="D48" s="138" t="s">
        <v>685</v>
      </c>
      <c r="E48" s="138"/>
      <c r="F48" s="138" t="s">
        <v>686</v>
      </c>
    </row>
    <row r="49" spans="1:6" s="100" customFormat="1" ht="12">
      <c r="A49" s="389"/>
      <c r="B49" s="392"/>
      <c r="C49" s="404"/>
      <c r="D49" s="393" t="s">
        <v>615</v>
      </c>
      <c r="E49" s="393" t="s">
        <v>616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687</v>
      </c>
      <c r="B51" s="399"/>
      <c r="C51" s="103"/>
      <c r="D51" s="103"/>
      <c r="E51" s="103"/>
      <c r="F51" s="405"/>
    </row>
    <row r="52" spans="1:16" ht="24">
      <c r="A52" s="396" t="s">
        <v>688</v>
      </c>
      <c r="B52" s="397" t="s">
        <v>689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690</v>
      </c>
      <c r="B53" s="397" t="s">
        <v>691</v>
      </c>
      <c r="C53" s="108"/>
      <c r="D53" s="108"/>
      <c r="E53" s="119">
        <f>C53-D53</f>
        <v>0</v>
      </c>
      <c r="F53" s="108"/>
    </row>
    <row r="54" spans="1:6" ht="12">
      <c r="A54" s="396" t="s">
        <v>692</v>
      </c>
      <c r="B54" s="397" t="s">
        <v>693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677</v>
      </c>
      <c r="B55" s="397" t="s">
        <v>694</v>
      </c>
      <c r="C55" s="108"/>
      <c r="D55" s="108"/>
      <c r="E55" s="119">
        <f t="shared" si="1"/>
        <v>0</v>
      </c>
      <c r="F55" s="108"/>
    </row>
    <row r="56" spans="1:16" ht="24">
      <c r="A56" s="396" t="s">
        <v>695</v>
      </c>
      <c r="B56" s="397" t="s">
        <v>696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697</v>
      </c>
      <c r="B57" s="397" t="s">
        <v>698</v>
      </c>
      <c r="C57" s="108"/>
      <c r="D57" s="108"/>
      <c r="E57" s="119">
        <f t="shared" si="1"/>
        <v>0</v>
      </c>
      <c r="F57" s="108"/>
    </row>
    <row r="58" spans="1:6" ht="12">
      <c r="A58" s="406" t="s">
        <v>699</v>
      </c>
      <c r="B58" s="397" t="s">
        <v>700</v>
      </c>
      <c r="C58" s="109"/>
      <c r="D58" s="109"/>
      <c r="E58" s="119">
        <f t="shared" si="1"/>
        <v>0</v>
      </c>
      <c r="F58" s="109"/>
    </row>
    <row r="59" spans="1:6" ht="12">
      <c r="A59" s="406" t="s">
        <v>701</v>
      </c>
      <c r="B59" s="397" t="s">
        <v>702</v>
      </c>
      <c r="C59" s="108"/>
      <c r="D59" s="108"/>
      <c r="E59" s="119">
        <f t="shared" si="1"/>
        <v>0</v>
      </c>
      <c r="F59" s="108"/>
    </row>
    <row r="60" spans="1:6" ht="12">
      <c r="A60" s="406" t="s">
        <v>699</v>
      </c>
      <c r="B60" s="397" t="s">
        <v>703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704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705</v>
      </c>
      <c r="C62" s="108"/>
      <c r="D62" s="108"/>
      <c r="E62" s="119">
        <f t="shared" si="1"/>
        <v>0</v>
      </c>
      <c r="F62" s="110"/>
    </row>
    <row r="63" spans="1:6" ht="12">
      <c r="A63" s="396" t="s">
        <v>706</v>
      </c>
      <c r="B63" s="397" t="s">
        <v>707</v>
      </c>
      <c r="C63" s="108"/>
      <c r="D63" s="108"/>
      <c r="E63" s="119">
        <f t="shared" si="1"/>
        <v>0</v>
      </c>
      <c r="F63" s="110"/>
    </row>
    <row r="64" spans="1:6" ht="12">
      <c r="A64" s="396" t="s">
        <v>708</v>
      </c>
      <c r="B64" s="397" t="s">
        <v>709</v>
      </c>
      <c r="C64" s="108"/>
      <c r="D64" s="108"/>
      <c r="E64" s="119">
        <f t="shared" si="1"/>
        <v>0</v>
      </c>
      <c r="F64" s="110"/>
    </row>
    <row r="65" spans="1:6" ht="12">
      <c r="A65" s="396" t="s">
        <v>710</v>
      </c>
      <c r="B65" s="397" t="s">
        <v>711</v>
      </c>
      <c r="C65" s="109"/>
      <c r="D65" s="109"/>
      <c r="E65" s="119">
        <f t="shared" si="1"/>
        <v>0</v>
      </c>
      <c r="F65" s="111"/>
    </row>
    <row r="66" spans="1:16" ht="12">
      <c r="A66" s="398" t="s">
        <v>712</v>
      </c>
      <c r="B66" s="394" t="s">
        <v>713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714</v>
      </c>
      <c r="B67" s="395"/>
      <c r="C67" s="104"/>
      <c r="D67" s="104"/>
      <c r="E67" s="119"/>
      <c r="F67" s="112"/>
    </row>
    <row r="68" spans="1:6" ht="12">
      <c r="A68" s="396" t="s">
        <v>715</v>
      </c>
      <c r="B68" s="407" t="s">
        <v>716</v>
      </c>
      <c r="C68" s="108">
        <v>879</v>
      </c>
      <c r="D68" s="108"/>
      <c r="E68" s="119">
        <f t="shared" si="1"/>
        <v>879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717</v>
      </c>
      <c r="B70" s="399"/>
      <c r="C70" s="104"/>
      <c r="D70" s="104"/>
      <c r="E70" s="119"/>
      <c r="F70" s="112"/>
    </row>
    <row r="71" spans="1:16" ht="24">
      <c r="A71" s="396" t="s">
        <v>688</v>
      </c>
      <c r="B71" s="397" t="s">
        <v>718</v>
      </c>
      <c r="C71" s="105">
        <f>SUM(C72:C74)</f>
        <v>2064</v>
      </c>
      <c r="D71" s="105">
        <f>SUM(D72:D74)</f>
        <v>2064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719</v>
      </c>
      <c r="B72" s="397" t="s">
        <v>720</v>
      </c>
      <c r="C72" s="108">
        <v>246</v>
      </c>
      <c r="D72" s="108">
        <v>246</v>
      </c>
      <c r="E72" s="119">
        <f t="shared" si="1"/>
        <v>0</v>
      </c>
      <c r="F72" s="110"/>
    </row>
    <row r="73" spans="1:6" ht="12">
      <c r="A73" s="396" t="s">
        <v>721</v>
      </c>
      <c r="B73" s="397" t="s">
        <v>722</v>
      </c>
      <c r="C73" s="108"/>
      <c r="D73" s="108"/>
      <c r="E73" s="119">
        <f t="shared" si="1"/>
        <v>0</v>
      </c>
      <c r="F73" s="110"/>
    </row>
    <row r="74" spans="1:6" ht="12">
      <c r="A74" s="408" t="s">
        <v>723</v>
      </c>
      <c r="B74" s="397" t="s">
        <v>724</v>
      </c>
      <c r="C74" s="108">
        <v>1818</v>
      </c>
      <c r="D74" s="108">
        <v>1818</v>
      </c>
      <c r="E74" s="119">
        <f t="shared" si="1"/>
        <v>0</v>
      </c>
      <c r="F74" s="110"/>
    </row>
    <row r="75" spans="1:16" ht="24">
      <c r="A75" s="396" t="s">
        <v>695</v>
      </c>
      <c r="B75" s="397" t="s">
        <v>725</v>
      </c>
      <c r="C75" s="103">
        <f>C76+C78</f>
        <v>978</v>
      </c>
      <c r="D75" s="103">
        <f>D76+D78</f>
        <v>978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726</v>
      </c>
      <c r="B76" s="397" t="s">
        <v>727</v>
      </c>
      <c r="C76" s="108">
        <v>978</v>
      </c>
      <c r="D76" s="108">
        <v>978</v>
      </c>
      <c r="E76" s="119">
        <f t="shared" si="1"/>
        <v>0</v>
      </c>
      <c r="F76" s="108"/>
    </row>
    <row r="77" spans="1:6" ht="12">
      <c r="A77" s="396" t="s">
        <v>728</v>
      </c>
      <c r="B77" s="397" t="s">
        <v>729</v>
      </c>
      <c r="C77" s="109"/>
      <c r="D77" s="109"/>
      <c r="E77" s="119">
        <f t="shared" si="1"/>
        <v>0</v>
      </c>
      <c r="F77" s="109"/>
    </row>
    <row r="78" spans="1:6" ht="12">
      <c r="A78" s="396" t="s">
        <v>730</v>
      </c>
      <c r="B78" s="397" t="s">
        <v>731</v>
      </c>
      <c r="C78" s="108"/>
      <c r="D78" s="108"/>
      <c r="E78" s="119">
        <f t="shared" si="1"/>
        <v>0</v>
      </c>
      <c r="F78" s="108"/>
    </row>
    <row r="79" spans="1:6" ht="12">
      <c r="A79" s="396" t="s">
        <v>699</v>
      </c>
      <c r="B79" s="397" t="s">
        <v>732</v>
      </c>
      <c r="C79" s="109"/>
      <c r="D79" s="109"/>
      <c r="E79" s="119">
        <f t="shared" si="1"/>
        <v>0</v>
      </c>
      <c r="F79" s="109"/>
    </row>
    <row r="80" spans="1:16" ht="12">
      <c r="A80" s="396" t="s">
        <v>733</v>
      </c>
      <c r="B80" s="397" t="s">
        <v>734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735</v>
      </c>
      <c r="B81" s="397" t="s">
        <v>736</v>
      </c>
      <c r="C81" s="108"/>
      <c r="D81" s="108"/>
      <c r="E81" s="119">
        <f t="shared" si="1"/>
        <v>0</v>
      </c>
      <c r="F81" s="108"/>
    </row>
    <row r="82" spans="1:6" ht="12">
      <c r="A82" s="396" t="s">
        <v>737</v>
      </c>
      <c r="B82" s="397" t="s">
        <v>738</v>
      </c>
      <c r="C82" s="108"/>
      <c r="D82" s="108"/>
      <c r="E82" s="119">
        <f t="shared" si="1"/>
        <v>0</v>
      </c>
      <c r="F82" s="108"/>
    </row>
    <row r="83" spans="1:6" ht="24">
      <c r="A83" s="396" t="s">
        <v>739</v>
      </c>
      <c r="B83" s="397" t="s">
        <v>740</v>
      </c>
      <c r="C83" s="108"/>
      <c r="D83" s="108"/>
      <c r="E83" s="119">
        <f t="shared" si="1"/>
        <v>0</v>
      </c>
      <c r="F83" s="108"/>
    </row>
    <row r="84" spans="1:6" ht="12">
      <c r="A84" s="396" t="s">
        <v>741</v>
      </c>
      <c r="B84" s="397" t="s">
        <v>742</v>
      </c>
      <c r="C84" s="108"/>
      <c r="D84" s="108"/>
      <c r="E84" s="119">
        <f t="shared" si="1"/>
        <v>0</v>
      </c>
      <c r="F84" s="108"/>
    </row>
    <row r="85" spans="1:16" ht="12">
      <c r="A85" s="396" t="s">
        <v>743</v>
      </c>
      <c r="B85" s="397" t="s">
        <v>744</v>
      </c>
      <c r="C85" s="104">
        <f>SUM(C86:C90)+C94</f>
        <v>928</v>
      </c>
      <c r="D85" s="104">
        <f>SUM(D86:D90)+D94</f>
        <v>928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745</v>
      </c>
      <c r="B86" s="397" t="s">
        <v>746</v>
      </c>
      <c r="C86" s="108"/>
      <c r="D86" s="108"/>
      <c r="E86" s="119">
        <f t="shared" si="1"/>
        <v>0</v>
      </c>
      <c r="F86" s="108"/>
    </row>
    <row r="87" spans="1:6" ht="12">
      <c r="A87" s="396" t="s">
        <v>747</v>
      </c>
      <c r="B87" s="397" t="s">
        <v>748</v>
      </c>
      <c r="C87" s="108">
        <v>556</v>
      </c>
      <c r="D87" s="108">
        <v>556</v>
      </c>
      <c r="E87" s="119">
        <f t="shared" si="1"/>
        <v>0</v>
      </c>
      <c r="F87" s="108"/>
    </row>
    <row r="88" spans="1:6" ht="12">
      <c r="A88" s="396" t="s">
        <v>749</v>
      </c>
      <c r="B88" s="397" t="s">
        <v>750</v>
      </c>
      <c r="C88" s="108"/>
      <c r="D88" s="108"/>
      <c r="E88" s="119">
        <f t="shared" si="1"/>
        <v>0</v>
      </c>
      <c r="F88" s="108"/>
    </row>
    <row r="89" spans="1:6" ht="12">
      <c r="A89" s="396" t="s">
        <v>751</v>
      </c>
      <c r="B89" s="397" t="s">
        <v>752</v>
      </c>
      <c r="C89" s="108">
        <v>203</v>
      </c>
      <c r="D89" s="108">
        <v>203</v>
      </c>
      <c r="E89" s="119">
        <f t="shared" si="1"/>
        <v>0</v>
      </c>
      <c r="F89" s="108"/>
    </row>
    <row r="90" spans="1:16" ht="12">
      <c r="A90" s="396" t="s">
        <v>753</v>
      </c>
      <c r="B90" s="397" t="s">
        <v>754</v>
      </c>
      <c r="C90" s="103">
        <f>SUM(C91:C93)</f>
        <v>144</v>
      </c>
      <c r="D90" s="103">
        <f>SUM(D91:D93)</f>
        <v>144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755</v>
      </c>
      <c r="B91" s="397" t="s">
        <v>756</v>
      </c>
      <c r="C91" s="108"/>
      <c r="D91" s="108"/>
      <c r="E91" s="119">
        <f t="shared" si="1"/>
        <v>0</v>
      </c>
      <c r="F91" s="108"/>
    </row>
    <row r="92" spans="1:6" ht="12">
      <c r="A92" s="396" t="s">
        <v>663</v>
      </c>
      <c r="B92" s="397" t="s">
        <v>757</v>
      </c>
      <c r="C92" s="108"/>
      <c r="D92" s="108"/>
      <c r="E92" s="119">
        <f t="shared" si="1"/>
        <v>0</v>
      </c>
      <c r="F92" s="108"/>
    </row>
    <row r="93" spans="1:6" ht="12">
      <c r="A93" s="396" t="s">
        <v>667</v>
      </c>
      <c r="B93" s="397" t="s">
        <v>758</v>
      </c>
      <c r="C93" s="108">
        <v>144</v>
      </c>
      <c r="D93" s="108">
        <v>144</v>
      </c>
      <c r="E93" s="119">
        <f t="shared" si="1"/>
        <v>0</v>
      </c>
      <c r="F93" s="108"/>
    </row>
    <row r="94" spans="1:6" ht="12">
      <c r="A94" s="396" t="s">
        <v>759</v>
      </c>
      <c r="B94" s="397" t="s">
        <v>760</v>
      </c>
      <c r="C94" s="108">
        <v>25</v>
      </c>
      <c r="D94" s="108">
        <v>25</v>
      </c>
      <c r="E94" s="119">
        <f t="shared" si="1"/>
        <v>0</v>
      </c>
      <c r="F94" s="108"/>
    </row>
    <row r="95" spans="1:6" ht="12">
      <c r="A95" s="396" t="s">
        <v>761</v>
      </c>
      <c r="B95" s="397" t="s">
        <v>762</v>
      </c>
      <c r="C95" s="108">
        <v>345</v>
      </c>
      <c r="D95" s="108">
        <v>345</v>
      </c>
      <c r="E95" s="119">
        <f t="shared" si="1"/>
        <v>0</v>
      </c>
      <c r="F95" s="110"/>
    </row>
    <row r="96" spans="1:16" ht="12">
      <c r="A96" s="398" t="s">
        <v>763</v>
      </c>
      <c r="B96" s="407" t="s">
        <v>764</v>
      </c>
      <c r="C96" s="104">
        <f>C85+C80+C75+C71+C95</f>
        <v>4315</v>
      </c>
      <c r="D96" s="104">
        <f>D85+D80+D75+D71+D95</f>
        <v>4315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765</v>
      </c>
      <c r="B97" s="395" t="s">
        <v>766</v>
      </c>
      <c r="C97" s="104">
        <f>C96+C68+C66</f>
        <v>5194</v>
      </c>
      <c r="D97" s="104">
        <f>D96+D68+D66</f>
        <v>4315</v>
      </c>
      <c r="E97" s="104">
        <f>E96+E68+E66</f>
        <v>879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767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464</v>
      </c>
      <c r="B100" s="395" t="s">
        <v>465</v>
      </c>
      <c r="C100" s="115" t="s">
        <v>768</v>
      </c>
      <c r="D100" s="115" t="s">
        <v>769</v>
      </c>
      <c r="E100" s="115" t="s">
        <v>770</v>
      </c>
      <c r="F100" s="115" t="s">
        <v>771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772</v>
      </c>
      <c r="B102" s="397" t="s">
        <v>773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774</v>
      </c>
      <c r="B103" s="397" t="s">
        <v>775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776</v>
      </c>
      <c r="B104" s="397" t="s">
        <v>777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778</v>
      </c>
      <c r="B105" s="395" t="s">
        <v>779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9" t="s">
        <v>781</v>
      </c>
      <c r="B107" s="619"/>
      <c r="C107" s="619"/>
      <c r="D107" s="619"/>
      <c r="E107" s="619"/>
      <c r="F107" s="619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8" t="s">
        <v>898</v>
      </c>
      <c r="B109" s="618"/>
      <c r="C109" s="618" t="s">
        <v>382</v>
      </c>
      <c r="D109" s="618"/>
      <c r="E109" s="618"/>
      <c r="F109" s="618"/>
    </row>
    <row r="110" spans="1:6" ht="12">
      <c r="A110" s="385"/>
      <c r="B110" s="386"/>
      <c r="C110" s="385" t="s">
        <v>866</v>
      </c>
      <c r="D110" s="385"/>
      <c r="E110" s="385"/>
      <c r="F110" s="387"/>
    </row>
    <row r="111" spans="1:6" ht="12">
      <c r="A111" s="385"/>
      <c r="B111" s="386"/>
      <c r="C111" s="617" t="s">
        <v>782</v>
      </c>
      <c r="D111" s="617"/>
      <c r="E111" s="617"/>
      <c r="F111" s="617"/>
    </row>
    <row r="112" spans="1:6" ht="12">
      <c r="A112" s="349"/>
      <c r="B112" s="388"/>
      <c r="C112" s="349" t="s">
        <v>867</v>
      </c>
      <c r="D112" s="349"/>
      <c r="E112" s="349"/>
      <c r="F112" s="349"/>
    </row>
    <row r="113" spans="1:6" ht="12">
      <c r="A113" s="349" t="s">
        <v>780</v>
      </c>
      <c r="B113" s="388"/>
      <c r="C113" s="349"/>
      <c r="D113" s="349"/>
      <c r="E113" s="349"/>
      <c r="F113" s="349"/>
    </row>
    <row r="114" spans="1:6" ht="12">
      <c r="A114" s="349" t="s">
        <v>878</v>
      </c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fitToHeight="1" fitToWidth="1" horizontalDpi="300" verticalDpi="300" orientation="portrait" paperSize="9" scale="54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0">
      <selection activeCell="B30" sqref="B30:C30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 ht="12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384</v>
      </c>
      <c r="B4" s="625" t="str">
        <f>'справка №1-БАЛАНС'!E3</f>
        <v>"Българска холдингова компания" АД</v>
      </c>
      <c r="C4" s="625"/>
      <c r="D4" s="625"/>
      <c r="E4" s="625"/>
      <c r="F4" s="625"/>
      <c r="G4" s="631" t="s">
        <v>2</v>
      </c>
      <c r="H4" s="631"/>
      <c r="I4" s="500">
        <f>'справка №1-БАЛАНС'!H3</f>
        <v>121576032</v>
      </c>
    </row>
    <row r="5" spans="1:9" ht="15">
      <c r="A5" s="501" t="s">
        <v>5</v>
      </c>
      <c r="B5" s="626" t="str">
        <f>'справка №1-БАЛАНС'!E5</f>
        <v>01.01.2015-31.03.2015</v>
      </c>
      <c r="C5" s="626"/>
      <c r="D5" s="626"/>
      <c r="E5" s="626"/>
      <c r="F5" s="626"/>
      <c r="G5" s="629" t="s">
        <v>4</v>
      </c>
      <c r="H5" s="630"/>
      <c r="I5" s="500">
        <f>'справка №1-БАЛАНС'!H4</f>
        <v>13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785</v>
      </c>
    </row>
    <row r="7" spans="1:9" s="520" customFormat="1" ht="12">
      <c r="A7" s="140" t="s">
        <v>464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795</v>
      </c>
      <c r="B12" s="90" t="s">
        <v>796</v>
      </c>
      <c r="C12" s="439">
        <v>7587016</v>
      </c>
      <c r="D12" s="98"/>
      <c r="E12" s="98"/>
      <c r="F12" s="98">
        <v>12385</v>
      </c>
      <c r="G12" s="98">
        <v>22</v>
      </c>
      <c r="H12" s="98">
        <v>2</v>
      </c>
      <c r="I12" s="434">
        <f>F12+G12-H12</f>
        <v>12405</v>
      </c>
    </row>
    <row r="13" spans="1:9" s="521" customFormat="1" ht="12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596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800</v>
      </c>
      <c r="B15" s="90" t="s">
        <v>801</v>
      </c>
      <c r="C15" s="98">
        <v>500000</v>
      </c>
      <c r="D15" s="98"/>
      <c r="E15" s="98"/>
      <c r="F15" s="98">
        <v>969</v>
      </c>
      <c r="G15" s="98">
        <v>9</v>
      </c>
      <c r="H15" s="98"/>
      <c r="I15" s="434">
        <f t="shared" si="0"/>
        <v>978</v>
      </c>
    </row>
    <row r="16" spans="1:9" s="521" customFormat="1" ht="12">
      <c r="A16" s="76" t="s">
        <v>78</v>
      </c>
      <c r="B16" s="90" t="s">
        <v>802</v>
      </c>
      <c r="C16" s="98"/>
      <c r="D16" s="98"/>
      <c r="E16" s="98"/>
      <c r="F16" s="98">
        <v>30</v>
      </c>
      <c r="G16" s="98"/>
      <c r="H16" s="98"/>
      <c r="I16" s="434">
        <f t="shared" si="0"/>
        <v>30</v>
      </c>
    </row>
    <row r="17" spans="1:9" s="521" customFormat="1" ht="12">
      <c r="A17" s="91" t="s">
        <v>565</v>
      </c>
      <c r="B17" s="92" t="s">
        <v>803</v>
      </c>
      <c r="C17" s="85">
        <f aca="true" t="shared" si="1" ref="C17:H17">C12+C13+C15+C16</f>
        <v>8087016</v>
      </c>
      <c r="D17" s="85">
        <f t="shared" si="1"/>
        <v>0</v>
      </c>
      <c r="E17" s="85">
        <f t="shared" si="1"/>
        <v>0</v>
      </c>
      <c r="F17" s="85">
        <f t="shared" si="1"/>
        <v>13384</v>
      </c>
      <c r="G17" s="85">
        <f t="shared" si="1"/>
        <v>31</v>
      </c>
      <c r="H17" s="85">
        <f t="shared" si="1"/>
        <v>2</v>
      </c>
      <c r="I17" s="434">
        <f t="shared" si="0"/>
        <v>13413</v>
      </c>
    </row>
    <row r="18" spans="1:9" s="521" customFormat="1" ht="12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795</v>
      </c>
      <c r="B19" s="90" t="s">
        <v>805</v>
      </c>
      <c r="C19" s="98">
        <v>3275886</v>
      </c>
      <c r="D19" s="98"/>
      <c r="E19" s="98"/>
      <c r="F19" s="98">
        <v>3234</v>
      </c>
      <c r="G19" s="98"/>
      <c r="H19" s="98"/>
      <c r="I19" s="434">
        <f t="shared" si="0"/>
        <v>3234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806</v>
      </c>
      <c r="B20" s="90" t="s">
        <v>807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810</v>
      </c>
      <c r="B22" s="90" t="s">
        <v>811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812</v>
      </c>
      <c r="B23" s="90" t="s">
        <v>813</v>
      </c>
      <c r="C23" s="98">
        <v>1000000</v>
      </c>
      <c r="D23" s="98"/>
      <c r="E23" s="98"/>
      <c r="F23" s="98">
        <v>2425</v>
      </c>
      <c r="G23" s="98">
        <v>114</v>
      </c>
      <c r="H23" s="98"/>
      <c r="I23" s="434">
        <f t="shared" si="0"/>
        <v>2539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814</v>
      </c>
      <c r="B24" s="90" t="s">
        <v>815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816</v>
      </c>
      <c r="B25" s="95" t="s">
        <v>817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582</v>
      </c>
      <c r="B26" s="92" t="s">
        <v>818</v>
      </c>
      <c r="C26" s="85">
        <f aca="true" t="shared" si="2" ref="C26:H26">SUM(C19:C25)</f>
        <v>4275886</v>
      </c>
      <c r="D26" s="85">
        <f t="shared" si="2"/>
        <v>0</v>
      </c>
      <c r="E26" s="85">
        <f t="shared" si="2"/>
        <v>0</v>
      </c>
      <c r="F26" s="85">
        <f t="shared" si="2"/>
        <v>5659</v>
      </c>
      <c r="G26" s="85">
        <f t="shared" si="2"/>
        <v>114</v>
      </c>
      <c r="H26" s="85">
        <f t="shared" si="2"/>
        <v>0</v>
      </c>
      <c r="I26" s="434">
        <f t="shared" si="0"/>
        <v>5773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898</v>
      </c>
      <c r="B30" s="628"/>
      <c r="C30" s="628"/>
      <c r="D30" s="459" t="s">
        <v>820</v>
      </c>
      <c r="E30" s="627"/>
      <c r="F30" s="627"/>
      <c r="G30" s="627"/>
      <c r="H30" s="420" t="s">
        <v>782</v>
      </c>
      <c r="I30" s="627"/>
      <c r="J30" s="627"/>
    </row>
    <row r="31" spans="1:9" s="521" customFormat="1" ht="12">
      <c r="A31" s="349"/>
      <c r="B31" s="388"/>
      <c r="C31" s="349"/>
      <c r="D31" s="523" t="s">
        <v>866</v>
      </c>
      <c r="E31" s="523"/>
      <c r="F31" s="523"/>
      <c r="G31" s="523"/>
      <c r="H31" s="523" t="s">
        <v>867</v>
      </c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7"/>
  <sheetViews>
    <sheetView zoomScalePageLayoutView="0" workbookViewId="0" topLeftCell="A1">
      <selection activeCell="B64" sqref="B64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821</v>
      </c>
      <c r="B2" s="145"/>
      <c r="C2" s="145"/>
      <c r="D2" s="145"/>
      <c r="E2" s="145"/>
      <c r="F2" s="145"/>
    </row>
    <row r="3" spans="1:6" ht="12.75" customHeight="1">
      <c r="A3" s="145" t="s">
        <v>822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32" t="str">
        <f>'справка №1-БАЛАНС'!E3</f>
        <v>"Българска холдингова компания" АД</v>
      </c>
      <c r="C5" s="632"/>
      <c r="D5" s="632"/>
      <c r="E5" s="570" t="s">
        <v>2</v>
      </c>
      <c r="F5" s="451">
        <f>'справка №1-БАЛАНС'!H3</f>
        <v>121576032</v>
      </c>
    </row>
    <row r="6" spans="1:13" ht="15" customHeight="1">
      <c r="A6" s="27" t="s">
        <v>823</v>
      </c>
      <c r="B6" s="633" t="str">
        <f>'справка №1-БАЛАНС'!E5</f>
        <v>01.01.2015-31.03.2015</v>
      </c>
      <c r="C6" s="633"/>
      <c r="D6" s="510"/>
      <c r="E6" s="569" t="s">
        <v>4</v>
      </c>
      <c r="F6" s="511">
        <f>'справка №1-БАЛАНС'!H4</f>
        <v>13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824</v>
      </c>
      <c r="B8" s="32" t="s">
        <v>8</v>
      </c>
      <c r="C8" s="33" t="s">
        <v>825</v>
      </c>
      <c r="D8" s="33" t="s">
        <v>826</v>
      </c>
      <c r="E8" s="33" t="s">
        <v>827</v>
      </c>
      <c r="F8" s="33" t="s">
        <v>828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829</v>
      </c>
      <c r="B10" s="35"/>
      <c r="C10" s="429"/>
      <c r="D10" s="429"/>
      <c r="E10" s="429"/>
      <c r="F10" s="429"/>
    </row>
    <row r="11" spans="1:6" ht="18" customHeight="1">
      <c r="A11" s="36" t="s">
        <v>830</v>
      </c>
      <c r="B11" s="37"/>
      <c r="C11" s="429"/>
      <c r="D11" s="429"/>
      <c r="E11" s="429"/>
      <c r="F11" s="429"/>
    </row>
    <row r="12" spans="1:6" ht="14.25" customHeight="1">
      <c r="A12" s="36" t="s">
        <v>869</v>
      </c>
      <c r="B12" s="37"/>
      <c r="C12" s="441">
        <v>10729</v>
      </c>
      <c r="D12" s="575">
        <v>0.4205</v>
      </c>
      <c r="E12" s="441"/>
      <c r="F12" s="443">
        <f>C12-E12</f>
        <v>10729</v>
      </c>
    </row>
    <row r="13" spans="1:6" ht="12.75">
      <c r="A13" s="36" t="s">
        <v>870</v>
      </c>
      <c r="B13" s="37"/>
      <c r="C13" s="441">
        <v>69</v>
      </c>
      <c r="D13" s="575">
        <v>0.8527</v>
      </c>
      <c r="E13" s="441"/>
      <c r="F13" s="443">
        <f aca="true" t="shared" si="0" ref="F13:F19">C13-E13</f>
        <v>69</v>
      </c>
    </row>
    <row r="14" spans="1:6" ht="12.75">
      <c r="A14" s="36" t="s">
        <v>871</v>
      </c>
      <c r="B14" s="37"/>
      <c r="C14" s="441">
        <v>278</v>
      </c>
      <c r="D14" s="575">
        <v>0.8556</v>
      </c>
      <c r="E14" s="441"/>
      <c r="F14" s="443">
        <f t="shared" si="0"/>
        <v>278</v>
      </c>
    </row>
    <row r="15" spans="1:6" ht="12.75">
      <c r="A15" s="36" t="s">
        <v>872</v>
      </c>
      <c r="B15" s="37"/>
      <c r="C15" s="441">
        <v>7</v>
      </c>
      <c r="D15" s="575">
        <v>0.7034</v>
      </c>
      <c r="E15" s="441"/>
      <c r="F15" s="443">
        <f t="shared" si="0"/>
        <v>7</v>
      </c>
    </row>
    <row r="16" spans="1:6" ht="12.75">
      <c r="A16" s="36" t="s">
        <v>873</v>
      </c>
      <c r="B16" s="37"/>
      <c r="C16" s="441">
        <v>130</v>
      </c>
      <c r="D16" s="575">
        <v>0.8102</v>
      </c>
      <c r="E16" s="441"/>
      <c r="F16" s="443">
        <f t="shared" si="0"/>
        <v>130</v>
      </c>
    </row>
    <row r="17" spans="1:6" ht="12.75">
      <c r="A17" s="36" t="s">
        <v>874</v>
      </c>
      <c r="B17" s="37"/>
      <c r="C17" s="441">
        <v>236</v>
      </c>
      <c r="D17" s="575">
        <v>0.6832</v>
      </c>
      <c r="E17" s="441"/>
      <c r="F17" s="443">
        <f t="shared" si="0"/>
        <v>236</v>
      </c>
    </row>
    <row r="18" spans="1:6" ht="12.75">
      <c r="A18" s="36" t="s">
        <v>875</v>
      </c>
      <c r="B18" s="37"/>
      <c r="C18" s="441">
        <v>75</v>
      </c>
      <c r="D18" s="575">
        <v>0.69</v>
      </c>
      <c r="E18" s="441"/>
      <c r="F18" s="443">
        <f t="shared" si="0"/>
        <v>75</v>
      </c>
    </row>
    <row r="19" spans="1:6" ht="12.75">
      <c r="A19" s="36" t="s">
        <v>879</v>
      </c>
      <c r="B19" s="37"/>
      <c r="C19" s="441">
        <v>5007</v>
      </c>
      <c r="D19" s="575">
        <v>0.9916</v>
      </c>
      <c r="E19" s="441"/>
      <c r="F19" s="443">
        <f t="shared" si="0"/>
        <v>5007</v>
      </c>
    </row>
    <row r="20" spans="1:16" ht="11.25" customHeight="1">
      <c r="A20" s="38" t="s">
        <v>565</v>
      </c>
      <c r="B20" s="39" t="s">
        <v>832</v>
      </c>
      <c r="C20" s="429">
        <f>SUM(C12:C19)</f>
        <v>16531</v>
      </c>
      <c r="D20" s="429"/>
      <c r="E20" s="429">
        <f>SUM(E12:E18)</f>
        <v>0</v>
      </c>
      <c r="F20" s="442">
        <f>SUM(F12:F19)</f>
        <v>16531</v>
      </c>
      <c r="G20" s="516"/>
      <c r="H20" s="516"/>
      <c r="I20" s="516"/>
      <c r="J20" s="516"/>
      <c r="K20" s="516"/>
      <c r="L20" s="516"/>
      <c r="M20" s="516"/>
      <c r="N20" s="516"/>
      <c r="O20" s="516"/>
      <c r="P20" s="516"/>
    </row>
    <row r="21" spans="1:6" ht="16.5" customHeight="1">
      <c r="A21" s="36" t="s">
        <v>833</v>
      </c>
      <c r="B21" s="40"/>
      <c r="C21" s="429"/>
      <c r="D21" s="429"/>
      <c r="E21" s="429"/>
      <c r="F21" s="442"/>
    </row>
    <row r="22" spans="1:6" ht="12.75">
      <c r="A22" s="36">
        <v>1</v>
      </c>
      <c r="B22" s="40"/>
      <c r="C22" s="441"/>
      <c r="D22" s="575"/>
      <c r="E22" s="441"/>
      <c r="F22" s="443">
        <f>C22-E22</f>
        <v>0</v>
      </c>
    </row>
    <row r="23" spans="1:16" ht="15" customHeight="1">
      <c r="A23" s="38" t="s">
        <v>582</v>
      </c>
      <c r="B23" s="39" t="s">
        <v>834</v>
      </c>
      <c r="C23" s="429">
        <f>SUM(C22:C22)</f>
        <v>0</v>
      </c>
      <c r="D23" s="429"/>
      <c r="E23" s="429">
        <f>SUM(E22:E22)</f>
        <v>0</v>
      </c>
      <c r="F23" s="442">
        <f>SUM(F22:F22)</f>
        <v>0</v>
      </c>
      <c r="G23" s="516"/>
      <c r="H23" s="516"/>
      <c r="I23" s="516"/>
      <c r="J23" s="516"/>
      <c r="K23" s="516"/>
      <c r="L23" s="516"/>
      <c r="M23" s="516"/>
      <c r="N23" s="516"/>
      <c r="O23" s="516"/>
      <c r="P23" s="516"/>
    </row>
    <row r="24" spans="1:6" ht="12.75" customHeight="1">
      <c r="A24" s="36" t="s">
        <v>835</v>
      </c>
      <c r="B24" s="40"/>
      <c r="C24" s="429"/>
      <c r="D24" s="429"/>
      <c r="E24" s="429"/>
      <c r="F24" s="442"/>
    </row>
    <row r="25" spans="1:6" ht="12.75">
      <c r="A25" s="36" t="s">
        <v>876</v>
      </c>
      <c r="B25" s="37"/>
      <c r="C25" s="441">
        <v>168</v>
      </c>
      <c r="D25" s="575">
        <v>0.25</v>
      </c>
      <c r="E25" s="441"/>
      <c r="F25" s="443">
        <f>C25-E25</f>
        <v>168</v>
      </c>
    </row>
    <row r="26" spans="1:6" ht="25.5">
      <c r="A26" s="36" t="s">
        <v>877</v>
      </c>
      <c r="B26" s="37"/>
      <c r="C26" s="441">
        <v>11391</v>
      </c>
      <c r="D26" s="575">
        <v>0.2488</v>
      </c>
      <c r="E26" s="441"/>
      <c r="F26" s="443">
        <f>C26-E26</f>
        <v>11391</v>
      </c>
    </row>
    <row r="27" spans="1:16" ht="12" customHeight="1">
      <c r="A27" s="38" t="s">
        <v>601</v>
      </c>
      <c r="B27" s="39" t="s">
        <v>836</v>
      </c>
      <c r="C27" s="429">
        <f>SUM(C25:C26)</f>
        <v>11559</v>
      </c>
      <c r="D27" s="429"/>
      <c r="E27" s="429">
        <f>SUM(E25:E25)</f>
        <v>0</v>
      </c>
      <c r="F27" s="442">
        <f>SUM(F25:F26)</f>
        <v>11559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8.75" customHeight="1">
      <c r="A28" s="36" t="s">
        <v>837</v>
      </c>
      <c r="B28" s="40"/>
      <c r="C28" s="429"/>
      <c r="D28" s="429"/>
      <c r="E28" s="429"/>
      <c r="F28" s="442"/>
    </row>
    <row r="29" spans="1:6" ht="12.75">
      <c r="A29" s="36" t="s">
        <v>880</v>
      </c>
      <c r="B29" s="37"/>
      <c r="C29" s="441">
        <v>2</v>
      </c>
      <c r="D29" s="575">
        <v>0.0678</v>
      </c>
      <c r="E29" s="441"/>
      <c r="F29" s="443">
        <f aca="true" t="shared" si="1" ref="F29:F38">C29-E29</f>
        <v>2</v>
      </c>
    </row>
    <row r="30" spans="1:6" ht="12.75">
      <c r="A30" s="36" t="s">
        <v>881</v>
      </c>
      <c r="B30" s="37"/>
      <c r="C30" s="441">
        <v>6</v>
      </c>
      <c r="D30" s="575">
        <v>0.057</v>
      </c>
      <c r="E30" s="441">
        <v>6</v>
      </c>
      <c r="F30" s="443">
        <f t="shared" si="1"/>
        <v>0</v>
      </c>
    </row>
    <row r="31" spans="1:6" ht="12.75">
      <c r="A31" s="36" t="s">
        <v>882</v>
      </c>
      <c r="B31" s="37"/>
      <c r="C31" s="441">
        <v>0</v>
      </c>
      <c r="D31" s="575">
        <v>0.0052</v>
      </c>
      <c r="E31" s="441"/>
      <c r="F31" s="443">
        <f t="shared" si="1"/>
        <v>0</v>
      </c>
    </row>
    <row r="32" spans="1:6" ht="12.75">
      <c r="A32" s="36" t="s">
        <v>883</v>
      </c>
      <c r="B32" s="37"/>
      <c r="C32" s="441">
        <v>1</v>
      </c>
      <c r="D32" s="575">
        <v>0.0017</v>
      </c>
      <c r="E32" s="441"/>
      <c r="F32" s="443">
        <f t="shared" si="1"/>
        <v>1</v>
      </c>
    </row>
    <row r="33" spans="1:6" ht="12.75">
      <c r="A33" s="36" t="s">
        <v>884</v>
      </c>
      <c r="B33" s="37"/>
      <c r="C33" s="441">
        <v>120</v>
      </c>
      <c r="D33" s="575">
        <v>0.03</v>
      </c>
      <c r="E33" s="441"/>
      <c r="F33" s="443">
        <f t="shared" si="1"/>
        <v>120</v>
      </c>
    </row>
    <row r="34" spans="1:6" ht="12.75">
      <c r="A34" s="36" t="s">
        <v>885</v>
      </c>
      <c r="B34" s="37"/>
      <c r="C34" s="441">
        <v>4</v>
      </c>
      <c r="D34" s="575">
        <v>0</v>
      </c>
      <c r="E34" s="441"/>
      <c r="F34" s="443">
        <f t="shared" si="1"/>
        <v>4</v>
      </c>
    </row>
    <row r="35" spans="1:6" ht="12.75">
      <c r="A35" s="36" t="s">
        <v>886</v>
      </c>
      <c r="B35" s="37"/>
      <c r="C35" s="441">
        <v>0</v>
      </c>
      <c r="D35" s="575">
        <v>0.191</v>
      </c>
      <c r="E35" s="441"/>
      <c r="F35" s="443">
        <f t="shared" si="1"/>
        <v>0</v>
      </c>
    </row>
    <row r="36" spans="1:6" ht="12.75">
      <c r="A36" s="36" t="s">
        <v>887</v>
      </c>
      <c r="B36" s="37"/>
      <c r="C36" s="441">
        <v>1</v>
      </c>
      <c r="D36" s="575">
        <v>0</v>
      </c>
      <c r="E36" s="441"/>
      <c r="F36" s="443">
        <f t="shared" si="1"/>
        <v>1</v>
      </c>
    </row>
    <row r="37" spans="1:16" ht="12" customHeight="1">
      <c r="A37" s="36" t="s">
        <v>888</v>
      </c>
      <c r="B37" s="37"/>
      <c r="C37" s="441">
        <v>39</v>
      </c>
      <c r="D37" s="575">
        <v>0</v>
      </c>
      <c r="E37" s="576"/>
      <c r="F37" s="443">
        <f t="shared" si="1"/>
        <v>39</v>
      </c>
      <c r="G37" s="516"/>
      <c r="H37" s="516"/>
      <c r="I37" s="516"/>
      <c r="J37" s="516"/>
      <c r="K37" s="516"/>
      <c r="L37" s="516"/>
      <c r="M37" s="516"/>
      <c r="N37" s="516"/>
      <c r="O37" s="516"/>
      <c r="P37" s="516"/>
    </row>
    <row r="38" spans="1:6" ht="15" customHeight="1">
      <c r="A38" s="36" t="s">
        <v>889</v>
      </c>
      <c r="B38" s="37"/>
      <c r="C38" s="441">
        <v>0</v>
      </c>
      <c r="D38" s="575">
        <v>0.262</v>
      </c>
      <c r="E38" s="576"/>
      <c r="F38" s="443">
        <f t="shared" si="1"/>
        <v>0</v>
      </c>
    </row>
    <row r="39" spans="1:6" ht="12.75">
      <c r="A39" s="36" t="s">
        <v>890</v>
      </c>
      <c r="B39" s="37"/>
      <c r="C39" s="441">
        <v>274</v>
      </c>
      <c r="D39" s="575">
        <v>0.1163</v>
      </c>
      <c r="E39" s="441"/>
      <c r="F39" s="443">
        <v>274</v>
      </c>
    </row>
    <row r="40" spans="1:6" ht="12.75">
      <c r="A40" s="36" t="s">
        <v>891</v>
      </c>
      <c r="B40" s="37"/>
      <c r="C40" s="441">
        <v>1311</v>
      </c>
      <c r="D40" s="575">
        <v>1</v>
      </c>
      <c r="E40" s="441"/>
      <c r="F40" s="443">
        <f>C40-E40</f>
        <v>1311</v>
      </c>
    </row>
    <row r="41" spans="1:6" ht="12.75">
      <c r="A41" s="36" t="s">
        <v>892</v>
      </c>
      <c r="B41" s="37"/>
      <c r="C41" s="441">
        <v>2279</v>
      </c>
      <c r="D41" s="575">
        <v>0.25</v>
      </c>
      <c r="E41" s="441"/>
      <c r="F41" s="443">
        <f>C41-E41</f>
        <v>2279</v>
      </c>
    </row>
    <row r="42" spans="1:6" ht="12.75">
      <c r="A42" s="36" t="s">
        <v>893</v>
      </c>
      <c r="B42" s="37"/>
      <c r="C42" s="441">
        <v>73</v>
      </c>
      <c r="D42" s="575">
        <v>0.0084</v>
      </c>
      <c r="E42" s="441"/>
      <c r="F42" s="443">
        <f>C42-E42</f>
        <v>73</v>
      </c>
    </row>
    <row r="43" spans="1:6" ht="15.75" customHeight="1">
      <c r="A43" s="38" t="s">
        <v>838</v>
      </c>
      <c r="B43" s="39" t="s">
        <v>839</v>
      </c>
      <c r="C43" s="429">
        <f>SUM(C29:C42)</f>
        <v>4110</v>
      </c>
      <c r="D43" s="577"/>
      <c r="E43" s="429">
        <f>SUM(E29:E40)</f>
        <v>6</v>
      </c>
      <c r="F43" s="442">
        <f>SUM(F29:F42)</f>
        <v>4104</v>
      </c>
    </row>
    <row r="44" spans="1:6" ht="13.5">
      <c r="A44" s="41" t="s">
        <v>840</v>
      </c>
      <c r="B44" s="39" t="s">
        <v>841</v>
      </c>
      <c r="C44" s="429">
        <f>C43+C27+C20</f>
        <v>32200</v>
      </c>
      <c r="D44" s="577"/>
      <c r="E44" s="429">
        <f>E43+E28+E23</f>
        <v>6</v>
      </c>
      <c r="F44" s="442">
        <f>F43+F28+F23+F27+F20</f>
        <v>32194</v>
      </c>
    </row>
    <row r="45" spans="1:6" ht="12.75">
      <c r="A45" s="34" t="s">
        <v>842</v>
      </c>
      <c r="B45" s="39"/>
      <c r="C45" s="429"/>
      <c r="D45" s="577"/>
      <c r="E45" s="429"/>
      <c r="F45" s="442"/>
    </row>
    <row r="46" spans="1:6" ht="12.75">
      <c r="A46" s="36" t="s">
        <v>830</v>
      </c>
      <c r="B46" s="40"/>
      <c r="C46" s="429"/>
      <c r="D46" s="577"/>
      <c r="E46" s="429"/>
      <c r="F46" s="442"/>
    </row>
    <row r="47" spans="1:6" ht="12.75">
      <c r="A47" s="36">
        <v>1</v>
      </c>
      <c r="B47" s="40"/>
      <c r="C47" s="441"/>
      <c r="D47" s="575"/>
      <c r="E47" s="441"/>
      <c r="F47" s="443">
        <f>C47-E47</f>
        <v>0</v>
      </c>
    </row>
    <row r="48" spans="1:6" ht="12.75">
      <c r="A48" s="36" t="s">
        <v>831</v>
      </c>
      <c r="B48" s="40"/>
      <c r="C48" s="441"/>
      <c r="D48" s="575"/>
      <c r="E48" s="441"/>
      <c r="F48" s="443">
        <f>C48-E48</f>
        <v>0</v>
      </c>
    </row>
    <row r="49" spans="1:6" ht="13.5">
      <c r="A49" s="38" t="s">
        <v>565</v>
      </c>
      <c r="B49" s="39" t="s">
        <v>843</v>
      </c>
      <c r="C49" s="429">
        <f>SUM(C47:C48)</f>
        <v>0</v>
      </c>
      <c r="D49" s="577"/>
      <c r="E49" s="429">
        <f>SUM(E47:E48)</f>
        <v>0</v>
      </c>
      <c r="F49" s="442">
        <f>SUM(F47:F48)</f>
        <v>0</v>
      </c>
    </row>
    <row r="50" spans="1:6" ht="12.75">
      <c r="A50" s="36" t="s">
        <v>833</v>
      </c>
      <c r="B50" s="40"/>
      <c r="C50" s="429"/>
      <c r="D50" s="577"/>
      <c r="E50" s="429"/>
      <c r="F50" s="442"/>
    </row>
    <row r="51" spans="1:6" ht="12.75">
      <c r="A51" s="36" t="s">
        <v>544</v>
      </c>
      <c r="B51" s="40"/>
      <c r="C51" s="441"/>
      <c r="D51" s="575"/>
      <c r="E51" s="441"/>
      <c r="F51" s="443">
        <f>C51-E51</f>
        <v>0</v>
      </c>
    </row>
    <row r="52" spans="1:6" ht="12" customHeight="1">
      <c r="A52" s="36" t="s">
        <v>547</v>
      </c>
      <c r="B52" s="40"/>
      <c r="C52" s="441"/>
      <c r="D52" s="575"/>
      <c r="E52" s="441"/>
      <c r="F52" s="443">
        <f>C52-E52</f>
        <v>0</v>
      </c>
    </row>
    <row r="53" spans="1:6" ht="13.5">
      <c r="A53" s="38" t="s">
        <v>582</v>
      </c>
      <c r="B53" s="39" t="s">
        <v>844</v>
      </c>
      <c r="C53" s="429">
        <f>SUM(C51:C52)</f>
        <v>0</v>
      </c>
      <c r="D53" s="577"/>
      <c r="E53" s="429">
        <f>SUM(E51:E52)</f>
        <v>0</v>
      </c>
      <c r="F53" s="442">
        <f>SUM(F51:F52)</f>
        <v>0</v>
      </c>
    </row>
    <row r="54" spans="1:6" ht="12.75">
      <c r="A54" s="36" t="s">
        <v>835</v>
      </c>
      <c r="B54" s="40"/>
      <c r="C54" s="429"/>
      <c r="D54" s="577"/>
      <c r="E54" s="429"/>
      <c r="F54" s="442"/>
    </row>
    <row r="55" spans="1:6" ht="12.75">
      <c r="A55" s="36" t="s">
        <v>544</v>
      </c>
      <c r="B55" s="40"/>
      <c r="C55" s="441"/>
      <c r="D55" s="575"/>
      <c r="E55" s="441"/>
      <c r="F55" s="443">
        <f>C55-E55</f>
        <v>0</v>
      </c>
    </row>
    <row r="56" spans="1:6" ht="12.75">
      <c r="A56" s="36" t="s">
        <v>547</v>
      </c>
      <c r="B56" s="40"/>
      <c r="C56" s="441"/>
      <c r="D56" s="575"/>
      <c r="E56" s="441"/>
      <c r="F56" s="443">
        <f>C56-E56</f>
        <v>0</v>
      </c>
    </row>
    <row r="57" spans="1:6" ht="12" customHeight="1">
      <c r="A57" s="38" t="s">
        <v>601</v>
      </c>
      <c r="B57" s="39" t="s">
        <v>845</v>
      </c>
      <c r="C57" s="429">
        <f>SUM(C55:C56)</f>
        <v>0</v>
      </c>
      <c r="D57" s="577"/>
      <c r="E57" s="429">
        <f>SUM(E55:E56)</f>
        <v>0</v>
      </c>
      <c r="F57" s="442">
        <f>SUM(F55:F56)</f>
        <v>0</v>
      </c>
    </row>
    <row r="58" spans="1:6" ht="12.75">
      <c r="A58" s="36" t="s">
        <v>837</v>
      </c>
      <c r="B58" s="40"/>
      <c r="C58" s="429"/>
      <c r="D58" s="577"/>
      <c r="E58" s="429"/>
      <c r="F58" s="442"/>
    </row>
    <row r="59" spans="1:16" ht="11.25" customHeight="1">
      <c r="A59" s="36">
        <v>1</v>
      </c>
      <c r="B59" s="37"/>
      <c r="C59" s="441"/>
      <c r="D59" s="575"/>
      <c r="E59" s="441"/>
      <c r="F59" s="443">
        <f>C59-E59</f>
        <v>0</v>
      </c>
      <c r="G59" s="516"/>
      <c r="H59" s="516"/>
      <c r="I59" s="516"/>
      <c r="J59" s="516"/>
      <c r="K59" s="516"/>
      <c r="L59" s="516"/>
      <c r="M59" s="516"/>
      <c r="N59" s="516"/>
      <c r="O59" s="516"/>
      <c r="P59" s="516"/>
    </row>
    <row r="60" spans="1:6" ht="15" customHeight="1">
      <c r="A60" s="36" t="s">
        <v>547</v>
      </c>
      <c r="B60" s="40"/>
      <c r="C60" s="441"/>
      <c r="D60" s="575"/>
      <c r="E60" s="441"/>
      <c r="F60" s="443">
        <f>C60-E60</f>
        <v>0</v>
      </c>
    </row>
    <row r="61" spans="1:6" ht="13.5">
      <c r="A61" s="38" t="s">
        <v>838</v>
      </c>
      <c r="B61" s="39" t="s">
        <v>846</v>
      </c>
      <c r="C61" s="429">
        <f>SUM(C59:C60)</f>
        <v>0</v>
      </c>
      <c r="D61" s="577"/>
      <c r="E61" s="429">
        <f>SUM(E59:E60)</f>
        <v>0</v>
      </c>
      <c r="F61" s="442">
        <f>SUM(F59:F60)</f>
        <v>0</v>
      </c>
    </row>
    <row r="62" spans="1:6" ht="13.5">
      <c r="A62" s="41" t="s">
        <v>847</v>
      </c>
      <c r="B62" s="39" t="s">
        <v>848</v>
      </c>
      <c r="C62" s="429">
        <f>C61+C57+C53+C49</f>
        <v>0</v>
      </c>
      <c r="D62" s="577"/>
      <c r="E62" s="429">
        <f>E61+E57+E53+E49</f>
        <v>0</v>
      </c>
      <c r="F62" s="442">
        <f>F61+F57+F53+F49</f>
        <v>0</v>
      </c>
    </row>
    <row r="63" spans="1:6" ht="19.5" customHeight="1">
      <c r="A63" s="42"/>
      <c r="B63" s="43"/>
      <c r="C63" s="44"/>
      <c r="D63" s="44"/>
      <c r="E63" s="44"/>
      <c r="F63" s="44"/>
    </row>
    <row r="64" spans="1:6" ht="12.75">
      <c r="A64" s="452" t="s">
        <v>897</v>
      </c>
      <c r="B64" s="453"/>
      <c r="C64" s="634" t="s">
        <v>849</v>
      </c>
      <c r="D64" s="634"/>
      <c r="E64" s="634"/>
      <c r="F64" s="634"/>
    </row>
    <row r="65" spans="1:6" ht="12.75">
      <c r="A65" s="517"/>
      <c r="B65" s="518"/>
      <c r="C65" s="517" t="s">
        <v>866</v>
      </c>
      <c r="D65" s="517"/>
      <c r="E65" s="517"/>
      <c r="F65" s="517"/>
    </row>
    <row r="66" spans="1:6" ht="12.75">
      <c r="A66" s="517"/>
      <c r="B66" s="518"/>
      <c r="C66" s="634" t="s">
        <v>857</v>
      </c>
      <c r="D66" s="634"/>
      <c r="E66" s="634"/>
      <c r="F66" s="634"/>
    </row>
    <row r="67" spans="3:5" ht="12.75">
      <c r="C67" s="517" t="s">
        <v>867</v>
      </c>
      <c r="E67" s="517"/>
    </row>
  </sheetData>
  <sheetProtection/>
  <mergeCells count="4">
    <mergeCell ref="B5:D5"/>
    <mergeCell ref="B6:C6"/>
    <mergeCell ref="C66:F66"/>
    <mergeCell ref="C64:F6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9:F60 C47:F48 C51:F52 C55:F56 C37:D38 F37:F38 C39:F42 C12:F19 C25:F26 C22:F22 C29:F36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fitToHeight="1" fitToWidth="1"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Dani</cp:lastModifiedBy>
  <cp:lastPrinted>2015-05-27T06:10:09Z</cp:lastPrinted>
  <dcterms:created xsi:type="dcterms:W3CDTF">2000-06-29T12:02:40Z</dcterms:created>
  <dcterms:modified xsi:type="dcterms:W3CDTF">2015-05-27T06:10:10Z</dcterms:modified>
  <cp:category/>
  <cp:version/>
  <cp:contentType/>
  <cp:contentStatus/>
</cp:coreProperties>
</file>