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4">'справка №5'!$A$1:$S$44</definedName>
    <definedName name="_xlnm.Print_Area" localSheetId="7">'справка №8'!$A$1:$G$153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<sst xmlns="http://schemas.openxmlformats.org/spreadsheetml/2006/main" count="1056" uniqueCount="874">
  <si>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</si>
  <si>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</si>
  <si>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</si>
  <si>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</si>
  <si>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</si>
  <si>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</si>
  <si>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</si>
  <si>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</si>
  <si>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</si>
  <si>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</si>
  <si>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</si>
  <si>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</si>
  <si>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</si>
  <si>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</si>
  <si>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</si>
  <si>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</si>
  <si>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</si>
  <si>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</si>
  <si>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</si>
  <si>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</si>
  <si>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</si>
  <si>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</si>
  <si>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</si>
  <si>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</si>
  <si>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</si>
  <si>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</si>
  <si>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</si>
  <si>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</si>
  <si>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</si>
  <si>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</si>
  <si>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</si>
  <si>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</si>
  <si>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</si>
  <si>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</si>
  <si>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</si>
  <si>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</si>
  <si>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</si>
  <si>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</si>
  <si>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</si>
  <si>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</si>
  <si>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</si>
  <si>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</si>
  <si>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</si>
  <si>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</si>
  <si>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</si>
  <si>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</si>
  <si>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</si>
  <si>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</si>
  <si>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</si>
  <si>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</si>
  <si>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</si>
  <si>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</si>
  <si>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</si>
  <si>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</si>
  <si>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</si>
  <si>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</si>
  <si>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</si>
  <si>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</si>
  <si>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</si>
  <si>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</si>
  <si>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</si>
  <si>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</si>
  <si>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</si>
  <si>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</si>
  <si>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</si>
  <si>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</si>
  <si>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</si>
  <si>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</si>
  <si>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</si>
  <si>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</si>
  <si>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</si>
  <si>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</si>
  <si>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</si>
  <si>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</si>
  <si>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</si>
  <si>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</si>
  <si>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</si>
  <si>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</si>
  <si>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</si>
  <si>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</si>
  <si>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</si>
  <si>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</si>
  <si>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</si>
  <si>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</si>
  <si>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</si>
  <si>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</si>
  <si>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</si>
  <si>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</si>
  <si>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</si>
  <si>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</si>
  <si>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</si>
  <si>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</si>
  <si>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</si>
  <si>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</si>
  <si>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</si>
  <si>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</si>
  <si>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</si>
  <si>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</si>
  <si>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</si>
  <si>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</si>
  <si>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</si>
  <si>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</si>
  <si>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</si>
  <si>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</si>
  <si>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</si>
  <si>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</si>
  <si>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</si>
  <si>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</si>
  <si>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</si>
  <si>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</si>
  <si>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</si>
  <si>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</si>
  <si>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</si>
  <si>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</si>
  <si>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</si>
  <si>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</si>
  <si>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</si>
  <si>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</si>
  <si>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</si>
  <si>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</si>
  <si>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</si>
  <si>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</si>
  <si>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</si>
  <si>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</si>
  <si>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</si>
  <si>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</si>
  <si>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</si>
  <si>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</si>
  <si>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</si>
  <si>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</si>
  <si>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</si>
  <si>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</si>
  <si>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</si>
  <si>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</si>
  <si>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</si>
  <si>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</si>
  <si>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</si>
  <si>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</si>
  <si>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</si>
  <si>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</si>
  <si>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</si>
  <si>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</si>
  <si>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</si>
  <si>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</si>
  <si>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</si>
  <si>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</si>
  <si>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</si>
  <si>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</si>
  <si>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</si>
  <si>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</si>
  <si>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</si>
  <si>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</si>
  <si>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</si>
  <si>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</si>
  <si>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</si>
  <si>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</si>
  <si>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</si>
  <si>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</si>
  <si>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</si>
  <si>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</si>
  <si>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</si>
  <si>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</si>
  <si>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</si>
  <si>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</si>
  <si>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</si>
  <si>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</si>
  <si>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</si>
  <si>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</si>
  <si>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</si>
  <si>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</si>
  <si>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</si>
  <si>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</si>
  <si>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</si>
  <si>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</si>
  <si>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</si>
  <si>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</si>
  <si>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</si>
  <si>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</si>
  <si>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</si>
  <si>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</si>
  <si>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</si>
  <si>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</si>
  <si>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</si>
  <si>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</si>
  <si>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</si>
  <si>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</si>
  <si>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</si>
  <si>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</si>
  <si>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</si>
  <si>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</si>
  <si>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</si>
  <si>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</si>
  <si>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</si>
  <si>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</si>
  <si>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</si>
  <si>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</si>
  <si>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</si>
  <si>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</si>
  <si>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</si>
  <si>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</si>
  <si>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</si>
  <si>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</si>
  <si>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</si>
  <si>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</si>
  <si>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</si>
  <si>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</si>
  <si>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</si>
  <si>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</si>
  <si>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</si>
  <si>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</si>
  <si>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</si>
  <si>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</si>
  <si>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</si>
  <si>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</si>
  <si>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</si>
  <si>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</si>
  <si>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</si>
  <si>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</si>
  <si>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</si>
  <si>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</si>
  <si>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</si>
  <si>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</si>
  <si>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</si>
  <si>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</si>
  <si>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</si>
  <si>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</si>
  <si>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</si>
  <si>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</si>
  <si>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</si>
  <si>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</si>
  <si>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</si>
  <si>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</si>
  <si>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</si>
  <si>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</si>
  <si>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</si>
  <si>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</si>
  <si>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</si>
  <si>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</si>
  <si>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</si>
  <si>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</si>
  <si>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</si>
  <si>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</si>
  <si>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</si>
  <si>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</si>
  <si>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</si>
  <si>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</si>
  <si>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</si>
  <si>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</si>
  <si>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</si>
  <si>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</si>
  <si>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</si>
  <si>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</si>
  <si>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</si>
  <si>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</si>
  <si>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</si>
  <si>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</si>
  <si>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</si>
  <si>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</si>
  <si>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</si>
  <si>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</si>
  <si>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</si>
  <si>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</si>
  <si>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</si>
  <si>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</si>
  <si>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</si>
  <si>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</si>
  <si>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</si>
  <si>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</si>
  <si>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</si>
  <si>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</si>
  <si>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</si>
  <si>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</si>
  <si>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</si>
  <si>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</si>
  <si>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</si>
  <si>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</si>
  <si>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</si>
  <si>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</si>
  <si>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</si>
  <si>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</si>
  <si>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</si>
  <si>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</si>
  <si>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</si>
  <si>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</si>
  <si>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</si>
  <si>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</si>
  <si>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</si>
  <si>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</si>
  <si>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</si>
  <si>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</si>
  <si>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</si>
  <si>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</si>
  <si>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</si>
  <si>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</si>
  <si>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</si>
  <si>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</si>
  <si>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</si>
  <si>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</si>
  <si>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</si>
  <si>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</si>
  <si>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</si>
  <si>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</si>
  <si>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</si>
  <si>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</si>
  <si>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</si>
  <si>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</si>
  <si>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</si>
  <si>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</si>
  <si>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</si>
  <si>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</si>
  <si>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</si>
  <si>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</si>
  <si>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</si>
  <si>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</si>
  <si>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</si>
  <si>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</si>
  <si>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</si>
  <si>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</si>
  <si>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</si>
  <si>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</si>
  <si>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</si>
  <si>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</si>
  <si>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</si>
  <si>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</si>
  <si>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</si>
  <si>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</si>
  <si>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</si>
  <si>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</si>
  <si>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</si>
  <si>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</si>
  <si>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</si>
  <si>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</si>
  <si>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</si>
  <si>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</si>
  <si>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</si>
  <si>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</si>
  <si>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</si>
  <si>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</si>
  <si>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</si>
  <si>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</si>
  <si>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</si>
  <si>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</si>
  <si>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</si>
  <si>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</si>
  <si>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</si>
  <si>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</si>
  <si>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</si>
  <si>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</si>
  <si>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</si>
  <si>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</si>
  <si>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</si>
  <si>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</si>
  <si>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</si>
  <si>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</si>
  <si>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</si>
  <si>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</si>
  <si>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</si>
  <si>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</si>
  <si>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</si>
  <si>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</si>
  <si>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</si>
  <si>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</si>
  <si>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</si>
  <si>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</si>
  <si>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</si>
  <si>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</si>
  <si>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</si>
  <si>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</si>
  <si>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</si>
  <si>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</si>
  <si>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</si>
  <si>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</si>
  <si>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</si>
  <si>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</si>
  <si>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</si>
  <si>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</si>
  <si>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</si>
  <si>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</si>
  <si>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</si>
  <si>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</si>
  <si>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</si>
  <si>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</si>
  <si>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</si>
  <si>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</si>
  <si>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</si>
  <si>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</si>
  <si>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</si>
  <si>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</si>
  <si>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</si>
  <si>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</si>
  <si>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</si>
  <si>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</si>
  <si>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</si>
  <si>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</si>
  <si>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</si>
  <si>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</si>
  <si>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</si>
  <si>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</si>
  <si>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</si>
  <si>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</si>
  <si>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</si>
  <si>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</si>
  <si>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</si>
  <si>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</si>
  <si>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</si>
  <si>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</si>
  <si>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</si>
  <si>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</si>
  <si>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</si>
  <si>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</si>
  <si>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</si>
  <si>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</si>
  <si>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</si>
  <si>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</si>
  <si>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</si>
  <si>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</si>
  <si>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</si>
  <si>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</si>
  <si>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</si>
  <si>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</si>
  <si>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</si>
  <si>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</si>
  <si>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</si>
  <si>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</si>
  <si>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</si>
  <si>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</si>
  <si>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</si>
  <si>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</si>
  <si>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</si>
  <si>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</si>
  <si>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</si>
  <si>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</si>
  <si>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</si>
  <si>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</si>
  <si>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</si>
  <si>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</si>
  <si>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</si>
  <si>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</si>
  <si>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</si>
  <si>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</si>
  <si>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</si>
  <si>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</si>
  <si>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</si>
  <si>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</si>
  <si>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</si>
  <si>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</si>
  <si>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</si>
  <si>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</si>
  <si>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</si>
  <si>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</si>
  <si>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</si>
  <si>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</si>
  <si>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</si>
  <si>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</si>
  <si>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</si>
  <si>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</si>
  <si>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</si>
  <si>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</si>
  <si>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</si>
  <si>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</si>
  <si>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</si>
  <si>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</si>
  <si>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</si>
  <si>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</si>
  <si>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</si>
  <si>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</si>
  <si>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</si>
  <si>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</si>
  <si>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</si>
  <si>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</si>
  <si>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</si>
  <si>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</si>
  <si>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</si>
  <si>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</si>
  <si>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</si>
  <si>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</si>
  <si>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</si>
  <si>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</si>
  <si>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</si>
  <si>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</si>
  <si>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</si>
  <si>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</si>
  <si>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</si>
  <si>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</si>
  <si>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</si>
  <si>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</si>
  <si>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</si>
  <si>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</si>
  <si>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</si>
  <si>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</si>
  <si>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</si>
  <si>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</si>
  <si>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</si>
  <si>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</si>
  <si>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</si>
  <si>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</si>
  <si>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</si>
  <si>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</si>
  <si>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</si>
  <si>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</si>
  <si>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</si>
  <si>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</si>
  <si>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</si>
  <si>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</si>
  <si>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</si>
  <si>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</si>
  <si>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</si>
  <si>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</si>
  <si>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</si>
  <si>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</si>
  <si>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</si>
  <si>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</si>
  <si>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</si>
  <si>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</si>
  <si>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</si>
  <si>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</si>
  <si>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</si>
  <si>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</si>
  <si>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</si>
  <si>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</si>
  <si>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</si>
  <si>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</si>
  <si>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</si>
  <si>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</si>
  <si>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</si>
  <si>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</si>
  <si>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</si>
  <si>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</si>
  <si>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</si>
  <si>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</si>
  <si>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</si>
  <si>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</si>
  <si>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</si>
  <si>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</si>
  <si>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</si>
  <si>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</si>
  <si>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</si>
  <si>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</si>
  <si>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</si>
  <si>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</si>
  <si>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</si>
  <si>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</si>
  <si>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</si>
  <si>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</si>
  <si>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</si>
  <si>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</si>
  <si>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</si>
  <si>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</si>
  <si>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</si>
  <si>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</si>
  <si>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</si>
  <si>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</si>
  <si>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</si>
  <si>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</si>
  <si>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</si>
  <si>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</si>
  <si>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</si>
  <si>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</si>
  <si>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</si>
  <si>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</si>
  <si>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</si>
  <si>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</si>
  <si>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</si>
  <si>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</si>
  <si>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</si>
  <si>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</si>
  <si>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</si>
  <si>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</si>
  <si>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</si>
  <si>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</si>
  <si>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</si>
  <si>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</si>
  <si>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</si>
  <si>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</si>
  <si>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</si>
  <si>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</si>
  <si>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</si>
  <si>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</si>
  <si>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</si>
  <si>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</si>
  <si>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</si>
  <si>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</si>
  <si>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</si>
  <si>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</si>
  <si>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</si>
  <si>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</si>
  <si>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</si>
  <si>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</si>
  <si>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</si>
  <si>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</si>
  <si>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</si>
  <si>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</si>
  <si>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</si>
  <si>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</si>
  <si>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</si>
  <si>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</si>
  <si>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</si>
  <si>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</si>
  <si>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</si>
  <si>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</si>
  <si>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</si>
  <si>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</si>
  <si>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</si>
  <si>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</si>
  <si>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</si>
  <si>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</si>
  <si>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</si>
  <si>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</si>
  <si>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</si>
  <si>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</si>
  <si>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</si>
  <si>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</si>
  <si>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</si>
  <si>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</si>
  <si>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</si>
  <si>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</si>
  <si>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</si>
  <si>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</si>
  <si>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</si>
  <si>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</si>
  <si>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</si>
  <si>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</si>
  <si>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</si>
  <si>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</si>
  <si>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</si>
  <si>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</si>
  <si>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</si>
  <si>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</si>
  <si>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</si>
  <si>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</si>
  <si>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</si>
  <si>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</si>
  <si>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</si>
  <si>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</si>
  <si>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</si>
  <si>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</si>
  <si>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</si>
  <si>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</si>
  <si>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</si>
  <si>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</si>
  <si>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</si>
  <si>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</si>
  <si>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</si>
  <si>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</si>
  <si>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</si>
  <si>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</si>
  <si>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</si>
  <si>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</si>
  <si>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</si>
  <si>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</si>
  <si>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</si>
  <si>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</si>
  <si>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</si>
  <si>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</si>
  <si>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</si>
  <si>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</si>
  <si>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</si>
  <si>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</si>
  <si>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</si>
  <si>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</si>
  <si>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</si>
  <si>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</si>
  <si>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</si>
  <si>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</si>
  <si>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</si>
  <si>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</si>
  <si>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</si>
  <si>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</si>
  <si>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</si>
  <si>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</si>
  <si>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</si>
  <si>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</si>
  <si>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</si>
  <si>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</si>
  <si>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</si>
  <si>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</si>
  <si>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</si>
  <si>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</si>
  <si>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</si>
  <si>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</si>
  <si>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</si>
  <si>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</si>
  <si>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</si>
  <si>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</si>
  <si>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</si>
  <si>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</si>
  <si>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</si>
  <si>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</si>
  <si>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</si>
  <si>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</si>
  <si>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</si>
  <si>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</si>
  <si>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</si>
  <si>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</si>
  <si>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</si>
  <si>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</si>
  <si>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</si>
  <si>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</si>
  <si>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</si>
  <si>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</si>
  <si>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</si>
  <si>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</si>
  <si>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</si>
  <si>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</si>
  <si>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</si>
  <si>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</si>
  <si>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</si>
  <si>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</si>
  <si>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</si>
  <si>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</si>
  <si>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</si>
  <si>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</si>
  <si>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</si>
  <si>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</si>
  <si>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</si>
  <si>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</si>
  <si>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</si>
  <si>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</si>
  <si>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</si>
  <si>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</si>
  <si>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</si>
  <si>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</si>
  <si>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</si>
  <si>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</si>
  <si>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</si>
  <si>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</si>
  <si>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</si>
  <si>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</si>
  <si>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</si>
  <si>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</si>
  <si>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</si>
  <si>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</si>
  <si>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</si>
  <si>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</si>
  <si>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</si>
  <si>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</si>
  <si>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</si>
  <si>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</si>
  <si>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</si>
  <si>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</si>
  <si>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</si>
  <si>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</si>
  <si>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</si>
  <si>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</si>
  <si>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</si>
  <si>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</si>
  <si>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</si>
  <si>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</si>
  <si>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</si>
  <si>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</si>
  <si>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</si>
  <si>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</si>
  <si>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</si>
  <si>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</si>
  <si>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</si>
  <si>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</si>
  <si>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</si>
  <si>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</si>
  <si>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</si>
  <si>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</si>
  <si>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</si>
  <si>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</si>
  <si>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</si>
  <si>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</si>
  <si>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</si>
  <si>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</si>
  <si>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</si>
  <si>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</si>
  <si>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</si>
  <si>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</si>
  <si>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</si>
  <si>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</si>
  <si>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</si>
  <si>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</si>
  <si>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</si>
  <si>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</si>
  <si>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</si>
  <si>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</si>
  <si>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</si>
  <si>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</si>
  <si>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</si>
  <si>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</si>
  <si>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</si>
  <si>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</si>
  <si>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</si>
  <si>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</si>
  <si>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</si>
  <si>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</si>
  <si>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</si>
  <si>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</si>
  <si>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</si>
  <si>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</si>
  <si>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</si>
  <si>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</si>
  <si>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</si>
  <si>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</si>
  <si>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</si>
  <si>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</si>
  <si>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</si>
  <si>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</si>
  <si>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</si>
  <si>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</si>
  <si>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</si>
  <si>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</si>
  <si>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</si>
  <si>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</si>
  <si>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</si>
  <si>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</si>
  <si>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</si>
  <si>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</si>
  <si>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</si>
  <si>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</si>
  <si>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</si>
  <si>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</si>
  <si>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</si>
  <si>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</si>
  <si>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</si>
  <si>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</si>
  <si>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</si>
  <si>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</si>
  <si>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</si>
  <si>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</si>
  <si>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</si>
  <si>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</si>
  <si>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</si>
  <si>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</si>
  <si>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</si>
  <si>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</si>
  <si>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</si>
  <si>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</si>
  <si>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</si>
  <si>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</si>
  <si>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</si>
  <si>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</si>
  <si>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</si>
  <si>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</si>
  <si>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</si>
  <si>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</si>
  <si>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</si>
  <si>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</si>
  <si>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</si>
  <si>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</si>
  <si>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</si>
  <si>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</si>
  <si>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</si>
  <si>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</si>
  <si>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</si>
  <si>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</si>
  <si>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</si>
  <si>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</si>
  <si>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</si>
  <si>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</si>
  <si>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</si>
  <si>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</si>
  <si>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</si>
  <si>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</si>
  <si>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</si>
  <si>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</si>
  <si>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</si>
  <si>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</si>
  <si>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предприятие: "ДЪБ"АД гр.Враца</t>
  </si>
  <si>
    <t xml:space="preserve">Вид на отчета:неконсолидиран </t>
  </si>
  <si>
    <t xml:space="preserve">Име на отчитащото се предприятие:"ДЪБ"АД гр.Враца </t>
  </si>
  <si>
    <t xml:space="preserve">  "ДЪБ"АД  гр.Враца</t>
  </si>
  <si>
    <t>"ДЪБ"-АД   гр.Враца</t>
  </si>
  <si>
    <t xml:space="preserve">  "ДЪБ" АД  гр.ВРАЦА</t>
  </si>
  <si>
    <t xml:space="preserve">Вид на отчета: неконсолидиран </t>
  </si>
  <si>
    <t>Отчетен период:2008 год.</t>
  </si>
  <si>
    <t>Дата на съставяне: 23.02.2009 г.</t>
  </si>
  <si>
    <t>Отчетен период:    2008 год.</t>
  </si>
  <si>
    <t>Отчетен период:  2008 год.</t>
  </si>
  <si>
    <t>Отчетен период:2008 Г.</t>
  </si>
  <si>
    <t>Отчетен период:2008 г.</t>
  </si>
  <si>
    <r>
      <t xml:space="preserve">Отчетен период: 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</si>
</sst>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103" sqref="A103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860</v>
      </c>
      <c r="B3" s="268"/>
      <c r="C3" s="268"/>
      <c r="D3" s="268"/>
      <c r="E3" s="575" t="s">
        <v>157</v>
      </c>
      <c r="F3" s="273" t="s">
        <v>2</v>
      </c>
      <c r="G3" s="226"/>
      <c r="H3" s="595">
        <v>816089556</v>
      </c>
    </row>
    <row r="4" spans="1:8" ht="15">
      <c r="A4" s="204" t="s">
        <v>861</v>
      </c>
      <c r="B4" s="583"/>
      <c r="C4" s="583"/>
      <c r="D4" s="584"/>
      <c r="E4" s="576" t="s">
        <v>157</v>
      </c>
      <c r="F4" s="224" t="s">
        <v>3</v>
      </c>
      <c r="G4" s="225"/>
      <c r="H4" s="595">
        <v>552</v>
      </c>
    </row>
    <row r="5" spans="1:8" ht="15">
      <c r="A5" s="204" t="s">
        <v>867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25.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260</v>
      </c>
      <c r="D11" s="205">
        <v>260</v>
      </c>
      <c r="E11" s="293" t="s">
        <v>20</v>
      </c>
      <c r="F11" s="298" t="s">
        <v>21</v>
      </c>
      <c r="G11" s="206">
        <v>62</v>
      </c>
      <c r="H11" s="206">
        <v>62</v>
      </c>
    </row>
    <row r="12" spans="1:8" ht="15">
      <c r="A12" s="291" t="s">
        <v>22</v>
      </c>
      <c r="B12" s="297" t="s">
        <v>23</v>
      </c>
      <c r="C12" s="205">
        <v>327</v>
      </c>
      <c r="D12" s="205">
        <v>349</v>
      </c>
      <c r="E12" s="293" t="s">
        <v>24</v>
      </c>
      <c r="F12" s="298" t="s">
        <v>25</v>
      </c>
      <c r="G12" s="207">
        <v>62</v>
      </c>
      <c r="H12" s="207">
        <v>62</v>
      </c>
    </row>
    <row r="13" spans="1:8" ht="15">
      <c r="A13" s="291" t="s">
        <v>26</v>
      </c>
      <c r="B13" s="297" t="s">
        <v>27</v>
      </c>
      <c r="C13" s="205">
        <v>0</v>
      </c>
      <c r="D13" s="205">
        <v>0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/>
      <c r="D14" s="205"/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/>
      <c r="D15" s="205"/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5</v>
      </c>
      <c r="D16" s="205">
        <v>8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/>
      <c r="D17" s="205"/>
      <c r="E17" s="299" t="s">
        <v>44</v>
      </c>
      <c r="F17" s="301" t="s">
        <v>45</v>
      </c>
      <c r="G17" s="208">
        <f>G11+G14+G15+G16</f>
        <v>62</v>
      </c>
      <c r="H17" s="208">
        <f>H11+H14+H15+H16</f>
        <v>62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592</v>
      </c>
      <c r="D19" s="209">
        <f>SUM(D11:D18)</f>
        <v>617</v>
      </c>
      <c r="E19" s="293" t="s">
        <v>51</v>
      </c>
      <c r="F19" s="298" t="s">
        <v>52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22</v>
      </c>
      <c r="H20" s="212">
        <v>22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289</v>
      </c>
      <c r="H21" s="210">
        <f>SUM(H22:H24)</f>
        <v>369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/>
      <c r="H22" s="206"/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/>
      <c r="D24" s="205"/>
      <c r="E24" s="293" t="s">
        <v>70</v>
      </c>
      <c r="F24" s="298" t="s">
        <v>71</v>
      </c>
      <c r="G24" s="206">
        <v>289</v>
      </c>
      <c r="H24" s="206">
        <v>369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311</v>
      </c>
      <c r="H25" s="208">
        <f>H19+H20+H21</f>
        <v>391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0</v>
      </c>
      <c r="D27" s="209">
        <f>SUM(D23:D26)</f>
        <v>0</v>
      </c>
      <c r="E27" s="309" t="s">
        <v>81</v>
      </c>
      <c r="F27" s="298" t="s">
        <v>82</v>
      </c>
      <c r="G27" s="208">
        <f>SUM(G28:G30)</f>
        <v>2</v>
      </c>
      <c r="H27" s="208">
        <f>SUM(H28:H30)</f>
        <v>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2</v>
      </c>
      <c r="H28" s="206">
        <v>2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/>
      <c r="H29" s="391">
        <v>0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/>
      <c r="H31" s="206"/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>
        <v>-23</v>
      </c>
      <c r="H32" s="391">
        <v>-80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-21</v>
      </c>
      <c r="H33" s="208">
        <f>H27+H31+H32</f>
        <v>-78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103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/>
      <c r="D35" s="205"/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352</v>
      </c>
      <c r="H36" s="208">
        <f>H25+H17+H33</f>
        <v>375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25.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/>
      <c r="H43" s="206"/>
      <c r="M43" s="211"/>
    </row>
    <row r="44" spans="1: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/>
      <c r="H44" s="206"/>
    </row>
    <row r="45" spans="1:15" ht="15">
      <c r="A45" s="291" t="s">
        <v>134</v>
      </c>
      <c r="B45" s="305" t="s">
        <v>135</v>
      </c>
      <c r="C45" s="209">
        <f>C34+C39+C44</f>
        <v>0</v>
      </c>
      <c r="D45" s="209">
        <f>D34+D39+D44</f>
        <v>0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/>
      <c r="H47" s="206"/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/>
      <c r="H48" s="206"/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27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27">
      <c r="A54" s="291" t="s">
        <v>164</v>
      </c>
      <c r="B54" s="305" t="s">
        <v>165</v>
      </c>
      <c r="C54" s="205"/>
      <c r="D54" s="205"/>
      <c r="E54" s="293" t="s">
        <v>166</v>
      </c>
      <c r="F54" s="301" t="s">
        <v>167</v>
      </c>
      <c r="G54" s="206"/>
      <c r="H54" s="206"/>
    </row>
    <row r="55" spans="1:18" ht="25.5">
      <c r="A55" s="325" t="s">
        <v>168</v>
      </c>
      <c r="B55" s="326" t="s">
        <v>169</v>
      </c>
      <c r="C55" s="209">
        <f>C19+C20+C21+C27+C32+C45+C51+C53+C54</f>
        <v>592</v>
      </c>
      <c r="D55" s="209">
        <f>D19+D20+D21+D27+D32+D45+D51+D53+D54</f>
        <v>617</v>
      </c>
      <c r="E55" s="293" t="s">
        <v>170</v>
      </c>
      <c r="F55" s="317" t="s">
        <v>171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10</v>
      </c>
      <c r="D58" s="205">
        <v>10</v>
      </c>
      <c r="E58" s="293" t="s">
        <v>125</v>
      </c>
      <c r="F58" s="328"/>
      <c r="G58" s="308"/>
      <c r="H58" s="208"/>
    </row>
    <row r="59" spans="1:13" ht="25.5">
      <c r="A59" s="291" t="s">
        <v>177</v>
      </c>
      <c r="B59" s="297" t="s">
        <v>178</v>
      </c>
      <c r="C59" s="205">
        <v>1</v>
      </c>
      <c r="D59" s="205">
        <v>2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0</v>
      </c>
      <c r="D61" s="205">
        <v>0</v>
      </c>
      <c r="E61" s="299" t="s">
        <v>187</v>
      </c>
      <c r="F61" s="328" t="s">
        <v>188</v>
      </c>
      <c r="G61" s="208">
        <f>SUM(G62:G68)</f>
        <v>215</v>
      </c>
      <c r="H61" s="208">
        <f>SUM(H62:H68)</f>
        <v>242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150</v>
      </c>
      <c r="H62" s="206">
        <v>25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5</v>
      </c>
      <c r="H63" s="206">
        <v>5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11</v>
      </c>
      <c r="D64" s="209">
        <f>SUM(D58:D63)</f>
        <v>12</v>
      </c>
      <c r="E64" s="293" t="s">
        <v>198</v>
      </c>
      <c r="F64" s="298" t="s">
        <v>199</v>
      </c>
      <c r="G64" s="206">
        <v>4</v>
      </c>
      <c r="H64" s="206">
        <v>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/>
      <c r="H65" s="206"/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3</v>
      </c>
      <c r="H66" s="206">
        <v>5</v>
      </c>
    </row>
    <row r="67" spans="1:8" ht="15">
      <c r="A67" s="291" t="s">
        <v>205</v>
      </c>
      <c r="B67" s="297" t="s">
        <v>206</v>
      </c>
      <c r="C67" s="205">
        <v>10</v>
      </c>
      <c r="D67" s="205">
        <v>35</v>
      </c>
      <c r="E67" s="293" t="s">
        <v>207</v>
      </c>
      <c r="F67" s="298" t="s">
        <v>208</v>
      </c>
      <c r="G67" s="206">
        <v>1</v>
      </c>
      <c r="H67" s="206">
        <v>1</v>
      </c>
    </row>
    <row r="68" spans="1:8" ht="15">
      <c r="A68" s="291" t="s">
        <v>209</v>
      </c>
      <c r="B68" s="297" t="s">
        <v>210</v>
      </c>
      <c r="C68" s="205">
        <v>0</v>
      </c>
      <c r="D68" s="205">
        <v>0</v>
      </c>
      <c r="E68" s="293" t="s">
        <v>211</v>
      </c>
      <c r="F68" s="298" t="s">
        <v>212</v>
      </c>
      <c r="G68" s="206">
        <v>52</v>
      </c>
      <c r="H68" s="206">
        <v>198</v>
      </c>
    </row>
    <row r="69" spans="1:8" ht="15">
      <c r="A69" s="291" t="s">
        <v>213</v>
      </c>
      <c r="B69" s="297" t="s">
        <v>214</v>
      </c>
      <c r="C69" s="205"/>
      <c r="D69" s="205"/>
      <c r="E69" s="307" t="s">
        <v>76</v>
      </c>
      <c r="F69" s="298" t="s">
        <v>215</v>
      </c>
      <c r="G69" s="206">
        <v>52</v>
      </c>
      <c r="H69" s="206">
        <v>53</v>
      </c>
    </row>
    <row r="70" spans="1:8" ht="25.5">
      <c r="A70" s="291" t="s">
        <v>216</v>
      </c>
      <c r="B70" s="297" t="s">
        <v>217</v>
      </c>
      <c r="C70" s="205"/>
      <c r="D70" s="205"/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/>
      <c r="D71" s="205"/>
      <c r="E71" s="309" t="s">
        <v>44</v>
      </c>
      <c r="F71" s="329" t="s">
        <v>222</v>
      </c>
      <c r="G71" s="215">
        <f>G59+G60+G61+G69+G70</f>
        <v>267</v>
      </c>
      <c r="H71" s="215">
        <f>H59+H60+H61+H69+H70</f>
        <v>295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27">
      <c r="A74" s="291" t="s">
        <v>227</v>
      </c>
      <c r="B74" s="297" t="s">
        <v>228</v>
      </c>
      <c r="C74" s="205">
        <v>3</v>
      </c>
      <c r="D74" s="205">
        <v>4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13</v>
      </c>
      <c r="D75" s="209">
        <f>SUM(D67:D74)</f>
        <v>39</v>
      </c>
      <c r="E75" s="307" t="s">
        <v>158</v>
      </c>
      <c r="F75" s="301" t="s">
        <v>232</v>
      </c>
      <c r="G75" s="206">
        <v>0</v>
      </c>
      <c r="H75" s="206">
        <v>0</v>
      </c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233</v>
      </c>
      <c r="F76" s="301" t="s">
        <v>234</v>
      </c>
      <c r="G76" s="206"/>
      <c r="H76" s="206"/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236</v>
      </c>
      <c r="B78" s="297" t="s">
        <v>237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267</v>
      </c>
      <c r="H79" s="216">
        <f>H71+H74+H75+H76</f>
        <v>295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/>
      <c r="D81" s="205"/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1</v>
      </c>
      <c r="D87" s="205">
        <v>0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/>
      <c r="D88" s="205">
        <v>1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1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>
        <v>2</v>
      </c>
      <c r="D92" s="205">
        <v>1</v>
      </c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27</v>
      </c>
      <c r="D93" s="209">
        <f>D64+D75+D84+D91+D92</f>
        <v>53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7" t="s">
        <v>266</v>
      </c>
      <c r="B94" s="344" t="s">
        <v>267</v>
      </c>
      <c r="C94" s="218">
        <f>C93+C55</f>
        <v>619</v>
      </c>
      <c r="D94" s="218">
        <f>D93+D55</f>
        <v>670</v>
      </c>
      <c r="E94" s="558" t="s">
        <v>268</v>
      </c>
      <c r="F94" s="345" t="s">
        <v>269</v>
      </c>
      <c r="G94" s="219">
        <f>G36+G39+G55+G79</f>
        <v>619</v>
      </c>
      <c r="H94" s="219">
        <f>H36+H39+H55+H79</f>
        <v>670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1" t="s">
        <v>378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779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862</v>
      </c>
      <c r="B2" s="533"/>
      <c r="C2" s="533"/>
      <c r="D2" s="533"/>
      <c r="E2" s="533" t="str">
        <f>'справка №1-БАЛАНС'!E3</f>
        <v> </v>
      </c>
      <c r="F2" s="598" t="s">
        <v>2</v>
      </c>
      <c r="G2" s="598"/>
      <c r="H2" s="353">
        <f>'справка №1-БАЛАНС'!H3</f>
        <v>816089556</v>
      </c>
    </row>
    <row r="3" spans="1:8" ht="15">
      <c r="A3" s="6" t="s">
        <v>861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>
        <f>'справка №1-БАЛАНС'!H4</f>
        <v>552</v>
      </c>
    </row>
    <row r="4" spans="1:8" ht="17.25" customHeight="1">
      <c r="A4" s="6" t="s">
        <v>869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24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6</v>
      </c>
      <c r="D9" s="79">
        <v>7</v>
      </c>
      <c r="E9" s="363" t="s">
        <v>280</v>
      </c>
      <c r="F9" s="365" t="s">
        <v>281</v>
      </c>
      <c r="G9" s="87"/>
      <c r="H9" s="87">
        <v>0</v>
      </c>
    </row>
    <row r="10" spans="1:8" ht="12">
      <c r="A10" s="363" t="s">
        <v>282</v>
      </c>
      <c r="B10" s="364" t="s">
        <v>283</v>
      </c>
      <c r="C10" s="79">
        <v>29</v>
      </c>
      <c r="D10" s="79">
        <v>46</v>
      </c>
      <c r="E10" s="363" t="s">
        <v>284</v>
      </c>
      <c r="F10" s="365" t="s">
        <v>285</v>
      </c>
      <c r="G10" s="87"/>
      <c r="H10" s="87"/>
    </row>
    <row r="11" spans="1:8" ht="12">
      <c r="A11" s="363" t="s">
        <v>286</v>
      </c>
      <c r="B11" s="364" t="s">
        <v>287</v>
      </c>
      <c r="C11" s="79">
        <v>25</v>
      </c>
      <c r="D11" s="79">
        <v>25</v>
      </c>
      <c r="E11" s="366" t="s">
        <v>288</v>
      </c>
      <c r="F11" s="365" t="s">
        <v>289</v>
      </c>
      <c r="G11" s="87">
        <v>0</v>
      </c>
      <c r="H11" s="87">
        <v>0</v>
      </c>
    </row>
    <row r="12" spans="1:8" ht="12">
      <c r="A12" s="363" t="s">
        <v>290</v>
      </c>
      <c r="B12" s="364" t="s">
        <v>291</v>
      </c>
      <c r="C12" s="79">
        <v>62</v>
      </c>
      <c r="D12" s="79">
        <v>55</v>
      </c>
      <c r="E12" s="366" t="s">
        <v>76</v>
      </c>
      <c r="F12" s="365" t="s">
        <v>292</v>
      </c>
      <c r="G12" s="87">
        <v>130</v>
      </c>
      <c r="H12" s="87">
        <v>144</v>
      </c>
    </row>
    <row r="13" spans="1:18" ht="12">
      <c r="A13" s="363" t="s">
        <v>293</v>
      </c>
      <c r="B13" s="364" t="s">
        <v>294</v>
      </c>
      <c r="C13" s="79">
        <v>17</v>
      </c>
      <c r="D13" s="79">
        <v>16</v>
      </c>
      <c r="E13" s="367" t="s">
        <v>49</v>
      </c>
      <c r="F13" s="368" t="s">
        <v>295</v>
      </c>
      <c r="G13" s="88">
        <f>SUM(G9:G12)</f>
        <v>130</v>
      </c>
      <c r="H13" s="88">
        <f>SUM(H9:H12)</f>
        <v>144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296</v>
      </c>
      <c r="B14" s="364" t="s">
        <v>297</v>
      </c>
      <c r="C14" s="79">
        <v>0</v>
      </c>
      <c r="D14" s="79"/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0</v>
      </c>
      <c r="D15" s="80">
        <v>6</v>
      </c>
      <c r="E15" s="361" t="s">
        <v>300</v>
      </c>
      <c r="F15" s="370" t="s">
        <v>301</v>
      </c>
      <c r="G15" s="87"/>
      <c r="H15" s="87"/>
    </row>
    <row r="16" spans="1:8" ht="12">
      <c r="A16" s="363" t="s">
        <v>302</v>
      </c>
      <c r="B16" s="364" t="s">
        <v>303</v>
      </c>
      <c r="C16" s="80">
        <v>0</v>
      </c>
      <c r="D16" s="80">
        <v>18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/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139</v>
      </c>
      <c r="D19" s="82">
        <f>SUM(D9:D15)+D16</f>
        <v>173</v>
      </c>
      <c r="E19" s="373" t="s">
        <v>312</v>
      </c>
      <c r="F19" s="369" t="s">
        <v>313</v>
      </c>
      <c r="G19" s="87">
        <v>0</v>
      </c>
      <c r="H19" s="87">
        <v>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36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14</v>
      </c>
      <c r="D22" s="79">
        <v>53</v>
      </c>
      <c r="E22" s="373" t="s">
        <v>321</v>
      </c>
      <c r="F22" s="369" t="s">
        <v>322</v>
      </c>
      <c r="G22" s="87"/>
      <c r="H22" s="87"/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24">
      <c r="A24" s="363" t="s">
        <v>327</v>
      </c>
      <c r="B24" s="375" t="s">
        <v>328</v>
      </c>
      <c r="C24" s="79"/>
      <c r="D24" s="79"/>
      <c r="E24" s="367" t="s">
        <v>101</v>
      </c>
      <c r="F24" s="370" t="s">
        <v>329</v>
      </c>
      <c r="G24" s="88">
        <f>SUM(G19:G23)</f>
        <v>0</v>
      </c>
      <c r="H24" s="88">
        <f>SUM(H19:H23)</f>
        <v>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/>
      <c r="D25" s="79"/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14</v>
      </c>
      <c r="D26" s="82">
        <f>SUM(D22:D25)</f>
        <v>53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153</v>
      </c>
      <c r="D28" s="83">
        <f>D26+D19</f>
        <v>226</v>
      </c>
      <c r="E28" s="174" t="s">
        <v>334</v>
      </c>
      <c r="F28" s="370" t="s">
        <v>335</v>
      </c>
      <c r="G28" s="88">
        <f>G13+G15+G24</f>
        <v>130</v>
      </c>
      <c r="H28" s="88">
        <f>H13+H15+H24</f>
        <v>146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0</v>
      </c>
      <c r="D30" s="83">
        <f>IF((H28-D28)&gt;0,H28-D28,0)</f>
        <v>0</v>
      </c>
      <c r="E30" s="174" t="s">
        <v>338</v>
      </c>
      <c r="F30" s="370" t="s">
        <v>339</v>
      </c>
      <c r="G30" s="90">
        <f>IF((C28-G28)&gt;0,C28-G28,0)</f>
        <v>23</v>
      </c>
      <c r="H30" s="90">
        <f>IF((D28-H28)&gt;0,D28-H28,0)</f>
        <v>80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850</v>
      </c>
      <c r="B31" s="376" t="s">
        <v>340</v>
      </c>
      <c r="C31" s="79"/>
      <c r="D31" s="79"/>
      <c r="E31" s="361" t="s">
        <v>853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>
        <v>0</v>
      </c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C28+C31+C32</f>
        <v>153</v>
      </c>
      <c r="D33" s="82">
        <f>D28+D31+D32</f>
        <v>226</v>
      </c>
      <c r="E33" s="174" t="s">
        <v>348</v>
      </c>
      <c r="F33" s="370" t="s">
        <v>349</v>
      </c>
      <c r="G33" s="90">
        <f>G32+G31+G28</f>
        <v>130</v>
      </c>
      <c r="H33" s="90">
        <f>H32+H31+H28</f>
        <v>146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350</v>
      </c>
      <c r="B34" s="357" t="s">
        <v>351</v>
      </c>
      <c r="C34" s="83">
        <f>IF((G33-C33)&gt;0,G33-C33,0)</f>
        <v>0</v>
      </c>
      <c r="D34" s="83">
        <f>IF((H33-D33)&gt;0,H33-D33,0)</f>
        <v>0</v>
      </c>
      <c r="E34" s="379" t="s">
        <v>352</v>
      </c>
      <c r="F34" s="370" t="s">
        <v>353</v>
      </c>
      <c r="G34" s="88">
        <f>IF((C33-G33)&gt;0,C33-G33,0)</f>
        <v>23</v>
      </c>
      <c r="H34" s="88">
        <f>IF((D33-H33)&gt;0,D33-H33,0)</f>
        <v>80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/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0</v>
      </c>
      <c r="D39" s="570">
        <f>+IF((H33-D33-D35)&gt;0,H33-D33-D35,0)</f>
        <v>0</v>
      </c>
      <c r="E39" s="386" t="s">
        <v>364</v>
      </c>
      <c r="F39" s="175" t="s">
        <v>365</v>
      </c>
      <c r="G39" s="91">
        <f>IF(G34&gt;0,IF(C35+G34&lt;0,0,C35+G34),IF(C34-C35&lt;0,C35-C34,0))</f>
        <v>23</v>
      </c>
      <c r="H39" s="91">
        <f>IF(H34&gt;0,IF(D35+H34&lt;0,0,D35+H34),IF(D34-D35&lt;0,D35-D34,0))</f>
        <v>80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24">
      <c r="A41" s="174" t="s">
        <v>369</v>
      </c>
      <c r="B41" s="356" t="s">
        <v>370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371</v>
      </c>
      <c r="F41" s="175" t="s">
        <v>372</v>
      </c>
      <c r="G41" s="85">
        <f>IF(C39=0,IF(G39-G40&gt;0,G39-G40+C40,0),IF(C39-C40&lt;0,C40-C39+G40,0))</f>
        <v>23</v>
      </c>
      <c r="H41" s="85">
        <f>IF(D39=0,IF(H39-H40&gt;0,H39-H40+D40,0),IF(D39-D40&lt;0,D40-D39+H40,0))</f>
        <v>80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153</v>
      </c>
      <c r="D42" s="86">
        <f>D33+D35+D39</f>
        <v>226</v>
      </c>
      <c r="E42" s="177" t="s">
        <v>375</v>
      </c>
      <c r="F42" s="178" t="s">
        <v>376</v>
      </c>
      <c r="G42" s="90">
        <f>G39+G33</f>
        <v>153</v>
      </c>
      <c r="H42" s="90">
        <f>H39+H33</f>
        <v>226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32" t="s">
        <v>378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46" sqref="C46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379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865</v>
      </c>
      <c r="B4" s="533" t="str">
        <f>'справка №1-БАЛАНС'!E3</f>
        <v> </v>
      </c>
      <c r="C4" s="397" t="s">
        <v>2</v>
      </c>
      <c r="D4" s="353">
        <f>'справка №1-БАЛАНС'!H3</f>
        <v>816089556</v>
      </c>
      <c r="E4" s="401"/>
      <c r="F4" s="401"/>
      <c r="G4" s="182"/>
      <c r="H4" s="182"/>
      <c r="I4" s="182"/>
      <c r="J4" s="182"/>
    </row>
    <row r="5" spans="1:10" ht="15">
      <c r="A5" s="533" t="s">
        <v>866</v>
      </c>
      <c r="B5" s="533" t="str">
        <f>'справка №1-БАЛАНС'!E4</f>
        <v> </v>
      </c>
      <c r="C5" s="398" t="s">
        <v>3</v>
      </c>
      <c r="D5" s="353">
        <f>'справка №1-БАЛАНС'!H4</f>
        <v>552</v>
      </c>
      <c r="E5" s="182"/>
      <c r="F5" s="182"/>
      <c r="G5" s="182"/>
      <c r="H5" s="182"/>
      <c r="I5" s="182"/>
      <c r="J5" s="182"/>
    </row>
    <row r="6" spans="1:10" ht="12">
      <c r="A6" s="6" t="s">
        <v>870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446</v>
      </c>
      <c r="D10" s="92">
        <v>296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-30</v>
      </c>
      <c r="D11" s="92">
        <v>-35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-44</v>
      </c>
      <c r="D13" s="92">
        <v>-40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390</v>
      </c>
      <c r="B14" s="411" t="s">
        <v>391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>
        <v>-14</v>
      </c>
      <c r="D16" s="92">
        <v>-2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>
        <v>-358</v>
      </c>
      <c r="D19" s="92">
        <v>-225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0</v>
      </c>
      <c r="D20" s="93">
        <f>SUM(D10:D19)</f>
        <v>-6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411</v>
      </c>
      <c r="B25" s="411" t="s">
        <v>412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/>
      <c r="D36" s="92"/>
      <c r="E36" s="181"/>
      <c r="F36" s="181"/>
      <c r="G36" s="182"/>
    </row>
    <row r="37" spans="1:7" ht="12">
      <c r="A37" s="410" t="s">
        <v>433</v>
      </c>
      <c r="B37" s="411" t="s">
        <v>434</v>
      </c>
      <c r="C37" s="92"/>
      <c r="D37" s="92"/>
      <c r="E37" s="181"/>
      <c r="F37" s="181"/>
      <c r="G37" s="182"/>
    </row>
    <row r="38" spans="1:7" ht="12">
      <c r="A38" s="410" t="s">
        <v>435</v>
      </c>
      <c r="B38" s="411" t="s">
        <v>436</v>
      </c>
      <c r="C38" s="92"/>
      <c r="D38" s="92"/>
      <c r="E38" s="181"/>
      <c r="F38" s="181"/>
      <c r="G38" s="182"/>
    </row>
    <row r="39" spans="1:7" ht="24">
      <c r="A39" s="410" t="s">
        <v>437</v>
      </c>
      <c r="B39" s="411" t="s">
        <v>438</v>
      </c>
      <c r="C39" s="92"/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/>
      <c r="D41" s="92"/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0</v>
      </c>
      <c r="D43" s="93">
        <f>D42+D32+D20</f>
        <v>-6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1</v>
      </c>
      <c r="D44" s="184">
        <v>7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1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>
        <v>1</v>
      </c>
      <c r="D46" s="94">
        <v>6</v>
      </c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377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378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2" sqref="A32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0" t="s">
        <v>455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 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816089556</v>
      </c>
      <c r="N3" s="3"/>
    </row>
    <row r="4" spans="1:15" s="5" customFormat="1" ht="13.5" customHeight="1">
      <c r="A4" s="6" t="s">
        <v>456</v>
      </c>
      <c r="B4" s="574"/>
      <c r="C4" s="606" t="str">
        <f>'справка №1-БАЛАНС'!E4</f>
        <v> 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>
        <f>'справка №1-БАЛАНС'!H4</f>
        <v>552</v>
      </c>
      <c r="N4" s="7"/>
      <c r="O4" s="8"/>
    </row>
    <row r="5" spans="1:14" s="5" customFormat="1" ht="12.75" customHeight="1">
      <c r="A5" s="6" t="s">
        <v>871</v>
      </c>
      <c r="B5" s="572"/>
      <c r="C5" s="606" t="str">
        <f>'справка №1-БАЛАНС'!E5</f>
        <v> 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457</v>
      </c>
      <c r="E6" s="233"/>
      <c r="F6" s="233"/>
      <c r="G6" s="233"/>
      <c r="H6" s="233"/>
      <c r="I6" s="233" t="s">
        <v>458</v>
      </c>
      <c r="J6" s="254"/>
      <c r="K6" s="240"/>
      <c r="L6" s="231"/>
      <c r="M6" s="234"/>
      <c r="N6" s="189"/>
    </row>
    <row r="7" spans="1:14" s="15" customFormat="1" ht="60">
      <c r="A7" s="262" t="s">
        <v>459</v>
      </c>
      <c r="B7" s="266" t="s">
        <v>460</v>
      </c>
      <c r="C7" s="232" t="s">
        <v>461</v>
      </c>
      <c r="D7" s="263" t="s">
        <v>462</v>
      </c>
      <c r="E7" s="231" t="s">
        <v>463</v>
      </c>
      <c r="F7" s="13" t="s">
        <v>464</v>
      </c>
      <c r="G7" s="13"/>
      <c r="H7" s="13"/>
      <c r="I7" s="231" t="s">
        <v>465</v>
      </c>
      <c r="J7" s="255" t="s">
        <v>466</v>
      </c>
      <c r="K7" s="232" t="s">
        <v>467</v>
      </c>
      <c r="L7" s="232" t="s">
        <v>468</v>
      </c>
      <c r="M7" s="260" t="s">
        <v>469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470</v>
      </c>
      <c r="G8" s="12" t="s">
        <v>471</v>
      </c>
      <c r="H8" s="12" t="s">
        <v>472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473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474</v>
      </c>
      <c r="L10" s="16" t="s">
        <v>109</v>
      </c>
      <c r="M10" s="17" t="s">
        <v>117</v>
      </c>
      <c r="N10" s="14"/>
    </row>
    <row r="11" spans="1:23" ht="15.75" customHeight="1">
      <c r="A11" s="18" t="s">
        <v>475</v>
      </c>
      <c r="B11" s="34" t="s">
        <v>476</v>
      </c>
      <c r="C11" s="96">
        <f>'справка №1-БАЛАНС'!H17</f>
        <v>62</v>
      </c>
      <c r="D11" s="96">
        <f>'справка №1-БАЛАНС'!H19</f>
        <v>0</v>
      </c>
      <c r="E11" s="96">
        <f>'справка №1-БАЛАНС'!H20</f>
        <v>22</v>
      </c>
      <c r="F11" s="96">
        <f>'справка №1-БАЛАНС'!H22</f>
        <v>0</v>
      </c>
      <c r="G11" s="96">
        <f>'справка №1-БАЛАНС'!H23</f>
        <v>0</v>
      </c>
      <c r="H11" s="98">
        <v>369</v>
      </c>
      <c r="I11" s="96">
        <f>'справка №1-БАЛАНС'!H28+'справка №1-БАЛАНС'!H31</f>
        <v>2</v>
      </c>
      <c r="J11" s="96">
        <f>'справка №1-БАЛАНС'!H29+'справка №1-БАЛАНС'!H32</f>
        <v>-80</v>
      </c>
      <c r="K11" s="98"/>
      <c r="L11" s="424">
        <f>SUM(C11:K11)</f>
        <v>375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477</v>
      </c>
      <c r="B12" s="34" t="s">
        <v>478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479</v>
      </c>
      <c r="B13" s="16" t="s">
        <v>480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481</v>
      </c>
      <c r="B14" s="16" t="s">
        <v>482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483</v>
      </c>
      <c r="B15" s="34" t="s">
        <v>484</v>
      </c>
      <c r="C15" s="99">
        <f>C11+C12</f>
        <v>62</v>
      </c>
      <c r="D15" s="99">
        <f aca="true" t="shared" si="2" ref="D15:M15">D11+D12</f>
        <v>0</v>
      </c>
      <c r="E15" s="99">
        <f t="shared" si="2"/>
        <v>22</v>
      </c>
      <c r="F15" s="99">
        <f t="shared" si="2"/>
        <v>0</v>
      </c>
      <c r="G15" s="99">
        <f t="shared" si="2"/>
        <v>0</v>
      </c>
      <c r="H15" s="99">
        <f t="shared" si="2"/>
        <v>369</v>
      </c>
      <c r="I15" s="99">
        <f t="shared" si="2"/>
        <v>2</v>
      </c>
      <c r="J15" s="99">
        <f t="shared" si="2"/>
        <v>-80</v>
      </c>
      <c r="K15" s="99">
        <f t="shared" si="2"/>
        <v>0</v>
      </c>
      <c r="L15" s="424">
        <f t="shared" si="1"/>
        <v>375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485</v>
      </c>
      <c r="B16" s="41" t="s">
        <v>486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-23</v>
      </c>
      <c r="K16" s="98"/>
      <c r="L16" s="424">
        <f t="shared" si="1"/>
        <v>-23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487</v>
      </c>
      <c r="B17" s="16" t="s">
        <v>488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489</v>
      </c>
      <c r="B18" s="36" t="s">
        <v>490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491</v>
      </c>
      <c r="B19" s="36" t="s">
        <v>492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493</v>
      </c>
      <c r="B20" s="16" t="s">
        <v>494</v>
      </c>
      <c r="C20" s="98"/>
      <c r="D20" s="98"/>
      <c r="E20" s="98"/>
      <c r="F20" s="98"/>
      <c r="G20" s="98"/>
      <c r="H20" s="98">
        <v>-80</v>
      </c>
      <c r="I20" s="98"/>
      <c r="J20" s="98">
        <v>80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495</v>
      </c>
      <c r="B21" s="16" t="s">
        <v>496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497</v>
      </c>
      <c r="B22" s="16" t="s">
        <v>498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499</v>
      </c>
      <c r="B23" s="16" t="s">
        <v>500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501</v>
      </c>
      <c r="B24" s="16" t="s">
        <v>502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497</v>
      </c>
      <c r="B25" s="16" t="s">
        <v>503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499</v>
      </c>
      <c r="B26" s="16" t="s">
        <v>504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505</v>
      </c>
      <c r="B27" s="16" t="s">
        <v>506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507</v>
      </c>
      <c r="B28" s="16" t="s">
        <v>508</v>
      </c>
      <c r="C28" s="98"/>
      <c r="D28" s="98"/>
      <c r="E28" s="98">
        <v>0</v>
      </c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509</v>
      </c>
      <c r="B29" s="34" t="s">
        <v>510</v>
      </c>
      <c r="C29" s="97">
        <f>C17+C20+C21+C24+C28+C27+C15+C16</f>
        <v>62</v>
      </c>
      <c r="D29" s="97">
        <f aca="true" t="shared" si="6" ref="D29:M29">D17+D20+D21+D24+D28+D27+D15+D16</f>
        <v>0</v>
      </c>
      <c r="E29" s="97">
        <f t="shared" si="6"/>
        <v>22</v>
      </c>
      <c r="F29" s="97">
        <f t="shared" si="6"/>
        <v>0</v>
      </c>
      <c r="G29" s="97">
        <f t="shared" si="6"/>
        <v>0</v>
      </c>
      <c r="H29" s="97">
        <f t="shared" si="6"/>
        <v>289</v>
      </c>
      <c r="I29" s="97">
        <f t="shared" si="6"/>
        <v>2</v>
      </c>
      <c r="J29" s="97">
        <f t="shared" si="6"/>
        <v>-23</v>
      </c>
      <c r="K29" s="97">
        <f t="shared" si="6"/>
        <v>0</v>
      </c>
      <c r="L29" s="424">
        <f t="shared" si="1"/>
        <v>352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511</v>
      </c>
      <c r="B30" s="16" t="s">
        <v>512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513</v>
      </c>
      <c r="B31" s="16" t="s">
        <v>514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515</v>
      </c>
      <c r="B32" s="34" t="s">
        <v>516</v>
      </c>
      <c r="C32" s="97">
        <f aca="true" t="shared" si="7" ref="C32:K32">C29+C30+C31</f>
        <v>62</v>
      </c>
      <c r="D32" s="97">
        <f t="shared" si="7"/>
        <v>0</v>
      </c>
      <c r="E32" s="97">
        <f t="shared" si="7"/>
        <v>22</v>
      </c>
      <c r="F32" s="97">
        <f t="shared" si="7"/>
        <v>0</v>
      </c>
      <c r="G32" s="97">
        <f t="shared" si="7"/>
        <v>0</v>
      </c>
      <c r="H32" s="97">
        <f t="shared" si="7"/>
        <v>289</v>
      </c>
      <c r="I32" s="97">
        <f t="shared" si="7"/>
        <v>2</v>
      </c>
      <c r="J32" s="97">
        <f t="shared" si="7"/>
        <v>-23</v>
      </c>
      <c r="K32" s="97">
        <f t="shared" si="7"/>
        <v>0</v>
      </c>
      <c r="L32" s="424">
        <f t="shared" si="1"/>
        <v>352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855</v>
      </c>
      <c r="B35" s="37"/>
      <c r="C35" s="24"/>
      <c r="D35" s="605" t="s">
        <v>517</v>
      </c>
      <c r="E35" s="605"/>
      <c r="F35" s="605"/>
      <c r="G35" s="605"/>
      <c r="H35" s="605"/>
      <c r="I35" s="605"/>
      <c r="J35" s="24" t="s">
        <v>856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518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863</v>
      </c>
      <c r="B2" s="619"/>
      <c r="C2" s="585"/>
      <c r="D2" s="585"/>
      <c r="E2" s="606" t="str">
        <f>'справка №1-БАЛАНС'!E3</f>
        <v> 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816089556</v>
      </c>
      <c r="Q2" s="623"/>
      <c r="R2" s="353"/>
    </row>
    <row r="3" spans="1:18" ht="15">
      <c r="A3" s="626" t="s">
        <v>867</v>
      </c>
      <c r="B3" s="619"/>
      <c r="C3" s="586"/>
      <c r="D3" s="586"/>
      <c r="E3" s="606" t="str">
        <f>'справка №1-БАЛАНС'!E5</f>
        <v> </v>
      </c>
      <c r="F3" s="628"/>
      <c r="G3" s="628"/>
      <c r="H3" s="443"/>
      <c r="I3" s="443"/>
      <c r="J3" s="443"/>
      <c r="K3" s="443"/>
      <c r="L3" s="443"/>
      <c r="M3" s="624" t="s">
        <v>3</v>
      </c>
      <c r="N3" s="624"/>
      <c r="O3" s="577"/>
      <c r="P3" s="625">
        <f>'справка №1-БАЛАНС'!H4</f>
        <v>552</v>
      </c>
      <c r="Q3" s="625"/>
      <c r="R3" s="354"/>
    </row>
    <row r="4" spans="1:18" ht="12.75">
      <c r="A4" s="436" t="s">
        <v>519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520</v>
      </c>
    </row>
    <row r="5" spans="1:18" s="44" customFormat="1" ht="30.75" customHeight="1">
      <c r="A5" s="611" t="s">
        <v>459</v>
      </c>
      <c r="B5" s="612"/>
      <c r="C5" s="615" t="s">
        <v>6</v>
      </c>
      <c r="D5" s="449" t="s">
        <v>521</v>
      </c>
      <c r="E5" s="449"/>
      <c r="F5" s="449"/>
      <c r="G5" s="449"/>
      <c r="H5" s="449" t="s">
        <v>522</v>
      </c>
      <c r="I5" s="449"/>
      <c r="J5" s="620" t="s">
        <v>523</v>
      </c>
      <c r="K5" s="449" t="s">
        <v>524</v>
      </c>
      <c r="L5" s="449"/>
      <c r="M5" s="449"/>
      <c r="N5" s="449"/>
      <c r="O5" s="449" t="s">
        <v>522</v>
      </c>
      <c r="P5" s="449"/>
      <c r="Q5" s="620" t="s">
        <v>525</v>
      </c>
      <c r="R5" s="620" t="s">
        <v>526</v>
      </c>
    </row>
    <row r="6" spans="1:18" s="44" customFormat="1" ht="60">
      <c r="A6" s="613"/>
      <c r="B6" s="614"/>
      <c r="C6" s="616"/>
      <c r="D6" s="450" t="s">
        <v>527</v>
      </c>
      <c r="E6" s="450" t="s">
        <v>528</v>
      </c>
      <c r="F6" s="450" t="s">
        <v>529</v>
      </c>
      <c r="G6" s="450" t="s">
        <v>530</v>
      </c>
      <c r="H6" s="450" t="s">
        <v>531</v>
      </c>
      <c r="I6" s="450" t="s">
        <v>532</v>
      </c>
      <c r="J6" s="621"/>
      <c r="K6" s="450" t="s">
        <v>527</v>
      </c>
      <c r="L6" s="450" t="s">
        <v>533</v>
      </c>
      <c r="M6" s="450" t="s">
        <v>534</v>
      </c>
      <c r="N6" s="450" t="s">
        <v>535</v>
      </c>
      <c r="O6" s="450" t="s">
        <v>531</v>
      </c>
      <c r="P6" s="450" t="s">
        <v>532</v>
      </c>
      <c r="Q6" s="621"/>
      <c r="R6" s="621"/>
    </row>
    <row r="7" spans="1:18" s="44" customFormat="1" ht="12">
      <c r="A7" s="452" t="s">
        <v>536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537</v>
      </c>
      <c r="B8" s="455" t="s">
        <v>538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539</v>
      </c>
      <c r="B9" s="458" t="s">
        <v>540</v>
      </c>
      <c r="C9" s="459" t="s">
        <v>541</v>
      </c>
      <c r="D9" s="243">
        <v>260</v>
      </c>
      <c r="E9" s="243"/>
      <c r="F9" s="243"/>
      <c r="G9" s="113">
        <f>D9+E9-F9</f>
        <v>260</v>
      </c>
      <c r="H9" s="103"/>
      <c r="I9" s="103"/>
      <c r="J9" s="113">
        <f>G9+H9-I9</f>
        <v>260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260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542</v>
      </c>
      <c r="B10" s="458" t="s">
        <v>543</v>
      </c>
      <c r="C10" s="459" t="s">
        <v>544</v>
      </c>
      <c r="D10" s="243">
        <v>530</v>
      </c>
      <c r="E10" s="243"/>
      <c r="F10" s="243"/>
      <c r="G10" s="113">
        <f aca="true" t="shared" si="2" ref="G10:G39">D10+E10-F10</f>
        <v>530</v>
      </c>
      <c r="H10" s="103"/>
      <c r="I10" s="103"/>
      <c r="J10" s="113">
        <f aca="true" t="shared" si="3" ref="J10:J39">G10+H10-I10</f>
        <v>530</v>
      </c>
      <c r="K10" s="103">
        <v>181</v>
      </c>
      <c r="L10" s="103">
        <v>22</v>
      </c>
      <c r="M10" s="103">
        <v>0</v>
      </c>
      <c r="N10" s="113">
        <f aca="true" t="shared" si="4" ref="N10:N39">K10+L10-M10</f>
        <v>203</v>
      </c>
      <c r="O10" s="103"/>
      <c r="P10" s="103"/>
      <c r="Q10" s="113">
        <f t="shared" si="0"/>
        <v>203</v>
      </c>
      <c r="R10" s="113">
        <f t="shared" si="1"/>
        <v>327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545</v>
      </c>
      <c r="B11" s="458" t="s">
        <v>546</v>
      </c>
      <c r="C11" s="459" t="s">
        <v>547</v>
      </c>
      <c r="D11" s="243">
        <v>171</v>
      </c>
      <c r="E11" s="243"/>
      <c r="F11" s="243"/>
      <c r="G11" s="113">
        <f t="shared" si="2"/>
        <v>171</v>
      </c>
      <c r="H11" s="103"/>
      <c r="I11" s="103"/>
      <c r="J11" s="113">
        <f t="shared" si="3"/>
        <v>171</v>
      </c>
      <c r="K11" s="103">
        <v>171</v>
      </c>
      <c r="L11" s="103">
        <v>0</v>
      </c>
      <c r="M11" s="103"/>
      <c r="N11" s="113">
        <f t="shared" si="4"/>
        <v>171</v>
      </c>
      <c r="O11" s="103"/>
      <c r="P11" s="103"/>
      <c r="Q11" s="113">
        <f t="shared" si="0"/>
        <v>171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548</v>
      </c>
      <c r="B12" s="458" t="s">
        <v>549</v>
      </c>
      <c r="C12" s="459" t="s">
        <v>550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551</v>
      </c>
      <c r="B13" s="458" t="s">
        <v>552</v>
      </c>
      <c r="C13" s="459" t="s">
        <v>553</v>
      </c>
      <c r="D13" s="243">
        <v>1</v>
      </c>
      <c r="E13" s="243"/>
      <c r="F13" s="243"/>
      <c r="G13" s="113">
        <f t="shared" si="2"/>
        <v>1</v>
      </c>
      <c r="H13" s="103"/>
      <c r="I13" s="103"/>
      <c r="J13" s="113">
        <f t="shared" si="3"/>
        <v>1</v>
      </c>
      <c r="K13" s="103">
        <v>1</v>
      </c>
      <c r="L13" s="103"/>
      <c r="M13" s="103"/>
      <c r="N13" s="113">
        <f t="shared" si="4"/>
        <v>1</v>
      </c>
      <c r="O13" s="103"/>
      <c r="P13" s="103"/>
      <c r="Q13" s="113">
        <f t="shared" si="0"/>
        <v>1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554</v>
      </c>
      <c r="B14" s="458" t="s">
        <v>555</v>
      </c>
      <c r="C14" s="459" t="s">
        <v>556</v>
      </c>
      <c r="D14" s="243">
        <v>27</v>
      </c>
      <c r="E14" s="243"/>
      <c r="F14" s="243"/>
      <c r="G14" s="113">
        <f t="shared" si="2"/>
        <v>27</v>
      </c>
      <c r="H14" s="103"/>
      <c r="I14" s="103"/>
      <c r="J14" s="113">
        <f t="shared" si="3"/>
        <v>27</v>
      </c>
      <c r="K14" s="103">
        <v>19</v>
      </c>
      <c r="L14" s="103">
        <v>3</v>
      </c>
      <c r="M14" s="103"/>
      <c r="N14" s="113">
        <f t="shared" si="4"/>
        <v>22</v>
      </c>
      <c r="O14" s="103"/>
      <c r="P14" s="103"/>
      <c r="Q14" s="113">
        <f t="shared" si="0"/>
        <v>22</v>
      </c>
      <c r="R14" s="113">
        <f t="shared" si="1"/>
        <v>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3" t="s">
        <v>857</v>
      </c>
      <c r="B15" s="466" t="s">
        <v>858</v>
      </c>
      <c r="C15" s="564" t="s">
        <v>859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557</v>
      </c>
      <c r="B16" s="247" t="s">
        <v>558</v>
      </c>
      <c r="C16" s="459" t="s">
        <v>559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560</v>
      </c>
      <c r="C17" s="461" t="s">
        <v>561</v>
      </c>
      <c r="D17" s="248">
        <f>SUM(D9:D16)</f>
        <v>989</v>
      </c>
      <c r="E17" s="248">
        <f>SUM(E9:E16)</f>
        <v>0</v>
      </c>
      <c r="F17" s="248">
        <f>SUM(F9:F16)</f>
        <v>0</v>
      </c>
      <c r="G17" s="113">
        <f t="shared" si="2"/>
        <v>989</v>
      </c>
      <c r="H17" s="114">
        <f>SUM(H9:H16)</f>
        <v>0</v>
      </c>
      <c r="I17" s="114">
        <f>SUM(I9:I16)</f>
        <v>0</v>
      </c>
      <c r="J17" s="113">
        <f t="shared" si="3"/>
        <v>989</v>
      </c>
      <c r="K17" s="114">
        <f>SUM(K9:K16)</f>
        <v>372</v>
      </c>
      <c r="L17" s="114">
        <f>SUM(L9:L16)</f>
        <v>25</v>
      </c>
      <c r="M17" s="114">
        <f>SUM(M9:M16)</f>
        <v>0</v>
      </c>
      <c r="N17" s="113">
        <f t="shared" si="4"/>
        <v>397</v>
      </c>
      <c r="O17" s="114">
        <f>SUM(O9:O16)</f>
        <v>0</v>
      </c>
      <c r="P17" s="114">
        <f>SUM(P9:P16)</f>
        <v>0</v>
      </c>
      <c r="Q17" s="113">
        <f t="shared" si="5"/>
        <v>397</v>
      </c>
      <c r="R17" s="113">
        <f t="shared" si="6"/>
        <v>592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562</v>
      </c>
      <c r="B18" s="463" t="s">
        <v>563</v>
      </c>
      <c r="C18" s="461" t="s">
        <v>564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565</v>
      </c>
      <c r="B19" s="463" t="s">
        <v>566</v>
      </c>
      <c r="C19" s="461" t="s">
        <v>567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568</v>
      </c>
      <c r="B20" s="455" t="s">
        <v>569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539</v>
      </c>
      <c r="B21" s="458" t="s">
        <v>570</v>
      </c>
      <c r="C21" s="459" t="s">
        <v>571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542</v>
      </c>
      <c r="B22" s="458" t="s">
        <v>572</v>
      </c>
      <c r="C22" s="459" t="s">
        <v>573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545</v>
      </c>
      <c r="B23" s="466" t="s">
        <v>574</v>
      </c>
      <c r="C23" s="459" t="s">
        <v>575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548</v>
      </c>
      <c r="B24" s="467" t="s">
        <v>558</v>
      </c>
      <c r="C24" s="459" t="s">
        <v>576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578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579</v>
      </c>
      <c r="B26" s="469" t="s">
        <v>580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539</v>
      </c>
      <c r="B27" s="471" t="s">
        <v>851</v>
      </c>
      <c r="C27" s="472" t="s">
        <v>581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582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583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584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585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542</v>
      </c>
      <c r="B32" s="471" t="s">
        <v>586</v>
      </c>
      <c r="C32" s="459" t="s">
        <v>587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588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589</v>
      </c>
      <c r="C34" s="459" t="s">
        <v>590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591</v>
      </c>
      <c r="C35" s="459" t="s">
        <v>592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593</v>
      </c>
      <c r="C36" s="459" t="s">
        <v>594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545</v>
      </c>
      <c r="B37" s="473" t="s">
        <v>558</v>
      </c>
      <c r="C37" s="459" t="s">
        <v>595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597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598</v>
      </c>
      <c r="B39" s="462" t="s">
        <v>599</v>
      </c>
      <c r="C39" s="461" t="s">
        <v>600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601</v>
      </c>
      <c r="C40" s="451" t="s">
        <v>602</v>
      </c>
      <c r="D40" s="547">
        <f>D17+D18+D19+D25+D38+D39</f>
        <v>989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989</v>
      </c>
      <c r="H40" s="547">
        <f t="shared" si="13"/>
        <v>0</v>
      </c>
      <c r="I40" s="547">
        <f t="shared" si="13"/>
        <v>0</v>
      </c>
      <c r="J40" s="547">
        <f t="shared" si="13"/>
        <v>989</v>
      </c>
      <c r="K40" s="547">
        <f t="shared" si="13"/>
        <v>372</v>
      </c>
      <c r="L40" s="547">
        <f t="shared" si="13"/>
        <v>25</v>
      </c>
      <c r="M40" s="547">
        <f t="shared" si="13"/>
        <v>0</v>
      </c>
      <c r="N40" s="547">
        <f t="shared" si="13"/>
        <v>397</v>
      </c>
      <c r="O40" s="547">
        <f t="shared" si="13"/>
        <v>0</v>
      </c>
      <c r="P40" s="547">
        <f t="shared" si="13"/>
        <v>0</v>
      </c>
      <c r="Q40" s="547">
        <f t="shared" si="13"/>
        <v>397</v>
      </c>
      <c r="R40" s="547">
        <f t="shared" si="13"/>
        <v>592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603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604</v>
      </c>
      <c r="C44" s="445"/>
      <c r="D44" s="446"/>
      <c r="E44" s="446"/>
      <c r="F44" s="446"/>
      <c r="G44" s="436"/>
      <c r="H44" s="447" t="s">
        <v>605</v>
      </c>
      <c r="I44" s="447"/>
      <c r="J44" s="447"/>
      <c r="K44" s="617"/>
      <c r="L44" s="617"/>
      <c r="M44" s="617"/>
      <c r="N44" s="617"/>
      <c r="O44" s="618" t="s">
        <v>779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16" sqref="C16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2" t="s">
        <v>606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 </v>
      </c>
      <c r="B3" s="633"/>
      <c r="C3" s="353" t="s">
        <v>2</v>
      </c>
      <c r="E3" s="353">
        <f>'справка №1-БАЛАНС'!H3</f>
        <v>816089556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"&amp;'справка №1-БАЛАНС'!E5</f>
        <v>Отчетен период:          </v>
      </c>
      <c r="B4" s="634"/>
      <c r="C4" s="354" t="s">
        <v>3</v>
      </c>
      <c r="D4" s="354"/>
      <c r="E4" s="353">
        <f>'справка №1-БАЛАНС'!H4</f>
        <v>552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607</v>
      </c>
      <c r="B5" s="512"/>
      <c r="C5" s="513"/>
      <c r="D5" s="513"/>
      <c r="E5" s="514" t="s">
        <v>608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459</v>
      </c>
      <c r="B6" s="482" t="s">
        <v>6</v>
      </c>
      <c r="C6" s="483" t="s">
        <v>609</v>
      </c>
      <c r="D6" s="192" t="s">
        <v>610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611</v>
      </c>
      <c r="E7" s="171" t="s">
        <v>612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613</v>
      </c>
      <c r="B9" s="486" t="s">
        <v>614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616</v>
      </c>
      <c r="B11" s="489" t="s">
        <v>617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618</v>
      </c>
      <c r="B12" s="489" t="s">
        <v>619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620</v>
      </c>
      <c r="B13" s="489" t="s">
        <v>621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622</v>
      </c>
      <c r="B14" s="489" t="s">
        <v>623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624</v>
      </c>
      <c r="B15" s="489" t="s">
        <v>625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626</v>
      </c>
      <c r="B16" s="489" t="s">
        <v>627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628</v>
      </c>
      <c r="B17" s="489" t="s">
        <v>629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622</v>
      </c>
      <c r="B18" s="489" t="s">
        <v>630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631</v>
      </c>
      <c r="B19" s="486" t="s">
        <v>632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634</v>
      </c>
      <c r="B21" s="486" t="s">
        <v>635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637</v>
      </c>
      <c r="B24" s="489" t="s">
        <v>638</v>
      </c>
      <c r="C24" s="165">
        <f>SUM(C25:C27)</f>
        <v>10</v>
      </c>
      <c r="D24" s="165">
        <f>SUM(D25:D27)</f>
        <v>10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639</v>
      </c>
      <c r="B25" s="489" t="s">
        <v>640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641</v>
      </c>
      <c r="B26" s="489" t="s">
        <v>642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643</v>
      </c>
      <c r="B27" s="489" t="s">
        <v>644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645</v>
      </c>
      <c r="B28" s="489" t="s">
        <v>646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647</v>
      </c>
      <c r="B29" s="489" t="s">
        <v>648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649</v>
      </c>
      <c r="B30" s="489" t="s">
        <v>650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651</v>
      </c>
      <c r="B31" s="489" t="s">
        <v>652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653</v>
      </c>
      <c r="B32" s="489" t="s">
        <v>654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655</v>
      </c>
      <c r="B33" s="489" t="s">
        <v>656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657</v>
      </c>
      <c r="B34" s="489" t="s">
        <v>658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659</v>
      </c>
      <c r="B35" s="489" t="s">
        <v>660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661</v>
      </c>
      <c r="B36" s="489" t="s">
        <v>662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663</v>
      </c>
      <c r="B37" s="489" t="s">
        <v>664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665</v>
      </c>
      <c r="B38" s="489" t="s">
        <v>666</v>
      </c>
      <c r="C38" s="165">
        <f>SUM(C39:C42)</f>
        <v>3</v>
      </c>
      <c r="D38" s="150">
        <f>SUM(D39:D42)</f>
        <v>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667</v>
      </c>
      <c r="B39" s="489" t="s">
        <v>668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669</v>
      </c>
      <c r="B40" s="489" t="s">
        <v>670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671</v>
      </c>
      <c r="B41" s="489" t="s">
        <v>672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673</v>
      </c>
      <c r="B42" s="489" t="s">
        <v>674</v>
      </c>
      <c r="C42" s="153">
        <v>3</v>
      </c>
      <c r="D42" s="153">
        <v>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675</v>
      </c>
      <c r="B43" s="486" t="s">
        <v>676</v>
      </c>
      <c r="C43" s="149">
        <f>C24+C28+C29+C31+C30+C32+C33+C38</f>
        <v>13</v>
      </c>
      <c r="D43" s="149">
        <f>D24+D28+D29+D31+D30+D32+D33+D38</f>
        <v>13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677</v>
      </c>
      <c r="B44" s="487" t="s">
        <v>678</v>
      </c>
      <c r="C44" s="148">
        <f>C43+C21+C19+C9</f>
        <v>13</v>
      </c>
      <c r="D44" s="148">
        <f>D43+D21+D19+D9</f>
        <v>13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679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459</v>
      </c>
      <c r="B48" s="482" t="s">
        <v>6</v>
      </c>
      <c r="C48" s="496" t="s">
        <v>680</v>
      </c>
      <c r="D48" s="192" t="s">
        <v>681</v>
      </c>
      <c r="E48" s="192"/>
      <c r="F48" s="192" t="s">
        <v>682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611</v>
      </c>
      <c r="E49" s="485" t="s">
        <v>612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684</v>
      </c>
      <c r="B52" s="489" t="s">
        <v>685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686</v>
      </c>
      <c r="B53" s="489" t="s">
        <v>687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688</v>
      </c>
      <c r="B54" s="489" t="s">
        <v>689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673</v>
      </c>
      <c r="B55" s="489" t="s">
        <v>690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691</v>
      </c>
      <c r="B56" s="489" t="s">
        <v>692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693</v>
      </c>
      <c r="B57" s="489" t="s">
        <v>694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695</v>
      </c>
      <c r="B58" s="489" t="s">
        <v>696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697</v>
      </c>
      <c r="B59" s="489" t="s">
        <v>698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695</v>
      </c>
      <c r="B60" s="489" t="s">
        <v>699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700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701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702</v>
      </c>
      <c r="B63" s="489" t="s">
        <v>703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704</v>
      </c>
      <c r="B64" s="489" t="s">
        <v>705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706</v>
      </c>
      <c r="B65" s="489" t="s">
        <v>707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708</v>
      </c>
      <c r="B66" s="486" t="s">
        <v>709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711</v>
      </c>
      <c r="B68" s="499" t="s">
        <v>712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684</v>
      </c>
      <c r="B71" s="489" t="s">
        <v>714</v>
      </c>
      <c r="C71" s="150">
        <f>SUM(C72:C74)</f>
        <v>150</v>
      </c>
      <c r="D71" s="150">
        <f>SUM(D72:D74)</f>
        <v>150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715</v>
      </c>
      <c r="B72" s="489" t="s">
        <v>716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717</v>
      </c>
      <c r="B73" s="489" t="s">
        <v>718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719</v>
      </c>
      <c r="B74" s="489" t="s">
        <v>720</v>
      </c>
      <c r="C74" s="153">
        <v>150</v>
      </c>
      <c r="D74" s="153">
        <v>150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691</v>
      </c>
      <c r="B75" s="489" t="s">
        <v>721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722</v>
      </c>
      <c r="B76" s="489" t="s">
        <v>723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724</v>
      </c>
      <c r="B77" s="489" t="s">
        <v>725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726</v>
      </c>
      <c r="B78" s="489" t="s">
        <v>727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695</v>
      </c>
      <c r="B79" s="489" t="s">
        <v>728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729</v>
      </c>
      <c r="B80" s="489" t="s">
        <v>730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731</v>
      </c>
      <c r="B81" s="489" t="s">
        <v>732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733</v>
      </c>
      <c r="B82" s="489" t="s">
        <v>734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735</v>
      </c>
      <c r="B83" s="489" t="s">
        <v>736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737</v>
      </c>
      <c r="B84" s="489" t="s">
        <v>738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739</v>
      </c>
      <c r="B85" s="489" t="s">
        <v>740</v>
      </c>
      <c r="C85" s="149">
        <f>SUM(C86:C90)+C94</f>
        <v>65</v>
      </c>
      <c r="D85" s="149">
        <f>SUM(D86:D90)+D94</f>
        <v>17</v>
      </c>
      <c r="E85" s="149">
        <f>SUM(E86:E90)+E94</f>
        <v>48</v>
      </c>
      <c r="F85" s="149">
        <f>SUM(F86:F90)+F94</f>
        <v>280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741</v>
      </c>
      <c r="B86" s="489" t="s">
        <v>742</v>
      </c>
      <c r="C86" s="153">
        <v>5</v>
      </c>
      <c r="D86" s="153"/>
      <c r="E86" s="165">
        <f t="shared" si="1"/>
        <v>5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743</v>
      </c>
      <c r="B87" s="489" t="s">
        <v>744</v>
      </c>
      <c r="C87" s="153">
        <v>4</v>
      </c>
      <c r="D87" s="153">
        <v>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745</v>
      </c>
      <c r="B88" s="489" t="s">
        <v>746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747</v>
      </c>
      <c r="B89" s="489" t="s">
        <v>748</v>
      </c>
      <c r="C89" s="153">
        <v>3</v>
      </c>
      <c r="D89" s="153">
        <v>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749</v>
      </c>
      <c r="B90" s="489" t="s">
        <v>750</v>
      </c>
      <c r="C90" s="148">
        <f>SUM(C91:C93)</f>
        <v>52</v>
      </c>
      <c r="D90" s="148">
        <f>SUM(D91:D93)</f>
        <v>9</v>
      </c>
      <c r="E90" s="148">
        <f>SUM(E91:E93)</f>
        <v>43</v>
      </c>
      <c r="F90" s="148">
        <f>SUM(F91:F93)</f>
        <v>280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751</v>
      </c>
      <c r="B91" s="489" t="s">
        <v>752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659</v>
      </c>
      <c r="B92" s="489" t="s">
        <v>753</v>
      </c>
      <c r="C92" s="153">
        <v>3</v>
      </c>
      <c r="D92" s="153">
        <v>3</v>
      </c>
      <c r="E92" s="165">
        <f t="shared" si="1"/>
        <v>0</v>
      </c>
      <c r="F92" s="153">
        <v>230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663</v>
      </c>
      <c r="B93" s="489" t="s">
        <v>754</v>
      </c>
      <c r="C93" s="153">
        <v>49</v>
      </c>
      <c r="D93" s="153">
        <v>6</v>
      </c>
      <c r="E93" s="165">
        <f t="shared" si="1"/>
        <v>43</v>
      </c>
      <c r="F93" s="153">
        <v>50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755</v>
      </c>
      <c r="B94" s="489" t="s">
        <v>756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757</v>
      </c>
      <c r="B95" s="489" t="s">
        <v>758</v>
      </c>
      <c r="C95" s="153">
        <v>52</v>
      </c>
      <c r="D95" s="153">
        <v>52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759</v>
      </c>
      <c r="B96" s="499" t="s">
        <v>760</v>
      </c>
      <c r="C96" s="149">
        <f>C85+C80+C75+C71+C95</f>
        <v>267</v>
      </c>
      <c r="D96" s="149">
        <f>D85+D80+D75+D71+D95</f>
        <v>219</v>
      </c>
      <c r="E96" s="149">
        <f>E85+E80+E75+E71+E95</f>
        <v>48</v>
      </c>
      <c r="F96" s="149">
        <f>F85+F80+F75+F71+F95</f>
        <v>280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761</v>
      </c>
      <c r="B97" s="487" t="s">
        <v>762</v>
      </c>
      <c r="C97" s="149">
        <f>C96+C68+C66</f>
        <v>267</v>
      </c>
      <c r="D97" s="149">
        <f>D96+D68+D66</f>
        <v>219</v>
      </c>
      <c r="E97" s="149">
        <f>E96+E68+E66</f>
        <v>48</v>
      </c>
      <c r="F97" s="149">
        <f>F96+F68+F66</f>
        <v>280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763</v>
      </c>
      <c r="B99" s="502"/>
      <c r="C99" s="158"/>
      <c r="D99" s="158"/>
      <c r="E99" s="158"/>
      <c r="F99" s="503" t="s">
        <v>520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459</v>
      </c>
      <c r="B100" s="487" t="s">
        <v>460</v>
      </c>
      <c r="C100" s="160" t="s">
        <v>764</v>
      </c>
      <c r="D100" s="160" t="s">
        <v>765</v>
      </c>
      <c r="E100" s="160" t="s">
        <v>766</v>
      </c>
      <c r="F100" s="160" t="s">
        <v>767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768</v>
      </c>
      <c r="B102" s="489" t="s">
        <v>769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770</v>
      </c>
      <c r="B103" s="489" t="s">
        <v>771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772</v>
      </c>
      <c r="B104" s="489" t="s">
        <v>773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774</v>
      </c>
      <c r="B105" s="487" t="s">
        <v>775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777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778</v>
      </c>
      <c r="B109" s="630"/>
      <c r="C109" s="630" t="s">
        <v>378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20" sqref="A20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860</v>
      </c>
      <c r="B4" s="578"/>
      <c r="C4" s="606" t="str">
        <f>'справка №1-БАЛАНС'!E3</f>
        <v> </v>
      </c>
      <c r="D4" s="628"/>
      <c r="E4" s="628"/>
      <c r="F4" s="578"/>
      <c r="G4" s="580" t="s">
        <v>2</v>
      </c>
      <c r="H4" s="580"/>
      <c r="I4" s="589">
        <f>'справка №1-БАЛАНС'!H3</f>
        <v>816089556</v>
      </c>
    </row>
    <row r="5" spans="1:9" ht="15">
      <c r="A5" s="522" t="s">
        <v>872</v>
      </c>
      <c r="B5" s="579"/>
      <c r="C5" s="606" t="str">
        <f>'справка №1-БАЛАНС'!E5</f>
        <v> </v>
      </c>
      <c r="D5" s="637"/>
      <c r="E5" s="637"/>
      <c r="F5" s="579"/>
      <c r="G5" s="354" t="s">
        <v>3</v>
      </c>
      <c r="H5" s="581"/>
      <c r="I5" s="588">
        <f>'справка №1-БАЛАНС'!H4</f>
        <v>552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459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531</v>
      </c>
      <c r="H9" s="121" t="s">
        <v>532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591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560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577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778</v>
      </c>
      <c r="B30" s="636"/>
      <c r="C30" s="636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2" sqref="A1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864</v>
      </c>
      <c r="B5" s="606" t="str">
        <f>'справка №1-БАЛАНС'!E3</f>
        <v> </v>
      </c>
      <c r="C5" s="627"/>
      <c r="D5" s="587"/>
      <c r="E5" s="353" t="s">
        <v>2</v>
      </c>
      <c r="F5" s="590">
        <f>'справка №1-БАЛАНС'!H3</f>
        <v>816089556</v>
      </c>
    </row>
    <row r="6" spans="1:13" ht="15" customHeight="1">
      <c r="A6" s="54" t="s">
        <v>873</v>
      </c>
      <c r="B6" s="606" t="str">
        <f>'справка №1-БАЛАНС'!E5</f>
        <v> </v>
      </c>
      <c r="C6" s="637"/>
      <c r="D6" s="55"/>
      <c r="E6" s="354" t="s">
        <v>3</v>
      </c>
      <c r="F6" s="591">
        <f>'справка №1-БАЛАНС'!H4</f>
        <v>552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820</v>
      </c>
      <c r="B8" s="60" t="s">
        <v>6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545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548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560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539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545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548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577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539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542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545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548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596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539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542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545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548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545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548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560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539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542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545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548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577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539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542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545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548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596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539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542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545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548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846</v>
      </c>
      <c r="B151" s="561"/>
      <c r="C151" s="638" t="s">
        <v>847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854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2006-03-16T09:12:30Z</cp:lastPrinted>
  <dcterms:created xsi:type="dcterms:W3CDTF">2000-06-29T12:02:40Z</dcterms:created>
  <dcterms:modified xsi:type="dcterms:W3CDTF">2009-02-26T11:14:19Z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