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909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<sst xmlns="http://schemas.openxmlformats.org/spreadsheetml/2006/main" count="1065" uniqueCount="879">
  <si>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</si>
  <si>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</si>
  <si>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</si>
  <si>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</si>
  <si>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</si>
  <si>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</si>
  <si>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</si>
  <si>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</si>
  <si>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</si>
  <si>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</si>
  <si>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</si>
  <si>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</si>
  <si>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</si>
  <si>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</si>
  <si>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</si>
  <si>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</si>
  <si>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</si>
  <si>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</si>
  <si>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</si>
  <si>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</si>
  <si>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</si>
  <si>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</si>
  <si>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</si>
  <si>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</si>
  <si>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</si>
  <si>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</si>
  <si>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</si>
  <si>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</si>
  <si>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</si>
  <si>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</si>
  <si>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</si>
  <si>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</si>
  <si>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</si>
  <si>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</si>
  <si>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</si>
  <si>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</si>
  <si>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</si>
  <si>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</si>
  <si>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</si>
  <si>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</si>
  <si>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</si>
  <si>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</si>
  <si>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</si>
  <si>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</si>
  <si>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</si>
  <si>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</si>
  <si>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</si>
  <si>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</si>
  <si>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</si>
  <si>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</si>
  <si>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</si>
  <si>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</si>
  <si>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</si>
  <si>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</si>
  <si>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</si>
  <si>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</si>
  <si>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</si>
  <si>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</si>
  <si>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</si>
  <si>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</si>
  <si>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</si>
  <si>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</si>
  <si>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</si>
  <si>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</si>
  <si>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</si>
  <si>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</si>
  <si>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</si>
  <si>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</si>
  <si>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</si>
  <si>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</si>
  <si>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</si>
  <si>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</si>
  <si>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</si>
  <si>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</si>
  <si>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</si>
  <si>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</si>
  <si>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</si>
  <si>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</si>
  <si>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</si>
  <si>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</si>
  <si>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</si>
  <si>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</si>
  <si>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</si>
  <si>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</si>
  <si>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</si>
  <si>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</si>
  <si>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</si>
  <si>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</si>
  <si>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</si>
  <si>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</si>
  <si>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</si>
  <si>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</si>
  <si>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</si>
  <si>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</si>
  <si>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</si>
  <si>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</si>
  <si>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</si>
  <si>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</si>
  <si>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</si>
  <si>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</si>
  <si>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</si>
  <si>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</si>
  <si>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</si>
  <si>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</si>
  <si>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</si>
  <si>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</si>
  <si>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</si>
  <si>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</si>
  <si>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</si>
  <si>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</si>
  <si>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</si>
  <si>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</si>
  <si>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</si>
  <si>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</si>
  <si>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</si>
  <si>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</si>
  <si>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</si>
  <si>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</si>
  <si>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</si>
  <si>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</si>
  <si>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</si>
  <si>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</si>
  <si>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</si>
  <si>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</si>
  <si>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</si>
  <si>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</si>
  <si>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</si>
  <si>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</si>
  <si>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</si>
  <si>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</si>
  <si>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</si>
  <si>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</si>
  <si>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</si>
  <si>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</si>
  <si>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</si>
  <si>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</si>
  <si>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</si>
  <si>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</si>
  <si>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</si>
  <si>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</si>
  <si>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</si>
  <si>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</si>
  <si>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</si>
  <si>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</si>
  <si>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</si>
  <si>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</si>
  <si>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</si>
  <si>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</si>
  <si>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</si>
  <si>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</si>
  <si>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</si>
  <si>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</si>
  <si>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</si>
  <si>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</si>
  <si>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</si>
  <si>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</si>
  <si>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</si>
  <si>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</si>
  <si>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</si>
  <si>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</si>
  <si>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</si>
  <si>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</si>
  <si>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</si>
  <si>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</si>
  <si>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</si>
  <si>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</si>
  <si>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</si>
  <si>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</si>
  <si>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</si>
  <si>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</si>
  <si>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</si>
  <si>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</si>
  <si>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</si>
  <si>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</si>
  <si>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</si>
  <si>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</si>
  <si>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</si>
  <si>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</si>
  <si>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</si>
  <si>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</si>
  <si>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</si>
  <si>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</si>
  <si>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</si>
  <si>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</si>
  <si>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</si>
  <si>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</si>
  <si>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</si>
  <si>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</si>
  <si>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</si>
  <si>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</si>
  <si>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</si>
  <si>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</si>
  <si>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</si>
  <si>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</si>
  <si>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</si>
  <si>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</si>
  <si>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</si>
  <si>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</si>
  <si>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</si>
  <si>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</si>
  <si>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</si>
  <si>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</si>
  <si>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</si>
  <si>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</si>
  <si>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</si>
  <si>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</si>
  <si>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</si>
  <si>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</si>
  <si>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</si>
  <si>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</si>
  <si>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</si>
  <si>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</si>
  <si>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</si>
  <si>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</si>
  <si>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</si>
  <si>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</si>
  <si>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</si>
  <si>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</si>
  <si>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</si>
  <si>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</si>
  <si>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</si>
  <si>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</si>
  <si>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</si>
  <si>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</si>
  <si>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</si>
  <si>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</si>
  <si>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</si>
  <si>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</si>
  <si>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</si>
  <si>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</si>
  <si>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</si>
  <si>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</si>
  <si>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</si>
  <si>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</si>
  <si>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</si>
  <si>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</si>
  <si>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</si>
  <si>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</si>
  <si>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</si>
  <si>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</si>
  <si>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</si>
  <si>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</si>
  <si>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</si>
  <si>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</si>
  <si>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</si>
  <si>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</si>
  <si>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</si>
  <si>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</si>
  <si>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</si>
  <si>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</si>
  <si>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</si>
  <si>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</si>
  <si>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</si>
  <si>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</si>
  <si>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</si>
  <si>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</si>
  <si>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</si>
  <si>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</si>
  <si>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</si>
  <si>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</si>
  <si>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</si>
  <si>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</si>
  <si>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</si>
  <si>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</si>
  <si>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</si>
  <si>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</si>
  <si>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</si>
  <si>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</si>
  <si>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</si>
  <si>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</si>
  <si>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</si>
  <si>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</si>
  <si>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</si>
  <si>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</si>
  <si>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</si>
  <si>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</si>
  <si>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</si>
  <si>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</si>
  <si>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</si>
  <si>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</si>
  <si>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</si>
  <si>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</si>
  <si>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</si>
  <si>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</si>
  <si>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</si>
  <si>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</si>
  <si>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</si>
  <si>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</si>
  <si>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</si>
  <si>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</si>
  <si>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</si>
  <si>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</si>
  <si>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</si>
  <si>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</si>
  <si>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</si>
  <si>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</si>
  <si>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</si>
  <si>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</si>
  <si>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</si>
  <si>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</si>
  <si>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</si>
  <si>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</si>
  <si>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</si>
  <si>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</si>
  <si>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</si>
  <si>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</si>
  <si>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</si>
  <si>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</si>
  <si>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</si>
  <si>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</si>
  <si>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</si>
  <si>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</si>
  <si>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</si>
  <si>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</si>
  <si>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</si>
  <si>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</si>
  <si>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</si>
  <si>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</si>
  <si>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</si>
  <si>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</si>
  <si>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</si>
  <si>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</si>
  <si>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</si>
  <si>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</si>
  <si>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</si>
  <si>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</si>
  <si>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</si>
  <si>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</si>
  <si>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</si>
  <si>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</si>
  <si>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</si>
  <si>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</si>
  <si>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</si>
  <si>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</si>
  <si>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</si>
  <si>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</si>
  <si>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</si>
  <si>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</si>
  <si>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</si>
  <si>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</si>
  <si>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</si>
  <si>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</si>
  <si>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</si>
  <si>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</si>
  <si>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</si>
  <si>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</si>
  <si>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</si>
  <si>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</si>
  <si>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</si>
  <si>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</si>
  <si>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</si>
  <si>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</si>
  <si>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</si>
  <si>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</si>
  <si>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</si>
  <si>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</si>
  <si>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</si>
  <si>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</si>
  <si>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</si>
  <si>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</si>
  <si>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</si>
  <si>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</si>
  <si>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</si>
  <si>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</si>
  <si>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</si>
  <si>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</si>
  <si>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</si>
  <si>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</si>
  <si>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</si>
  <si>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</si>
  <si>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</si>
  <si>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</si>
  <si>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</si>
  <si>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</si>
  <si>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</si>
  <si>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</si>
  <si>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</si>
  <si>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</si>
  <si>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</si>
  <si>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</si>
  <si>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</si>
  <si>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</si>
  <si>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</si>
  <si>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</si>
  <si>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</si>
  <si>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</si>
  <si>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</si>
  <si>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</si>
  <si>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</si>
  <si>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</si>
  <si>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</si>
  <si>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</si>
  <si>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</si>
  <si>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</si>
  <si>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</si>
  <si>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</si>
  <si>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</si>
  <si>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</si>
  <si>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</si>
  <si>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</si>
  <si>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</si>
  <si>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</si>
  <si>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</si>
  <si>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</si>
  <si>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</si>
  <si>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</si>
  <si>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</si>
  <si>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</si>
  <si>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</si>
  <si>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</si>
  <si>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</si>
  <si>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</si>
  <si>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</si>
  <si>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</si>
  <si>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</si>
  <si>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</si>
  <si>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</si>
  <si>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</si>
  <si>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</si>
  <si>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</si>
  <si>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</si>
  <si>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</si>
  <si>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</si>
  <si>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</si>
  <si>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</si>
  <si>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</si>
  <si>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</si>
  <si>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</si>
  <si>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</si>
  <si>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</si>
  <si>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</si>
  <si>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</si>
  <si>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</si>
  <si>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</si>
  <si>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</si>
  <si>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</si>
  <si>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</si>
  <si>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</si>
  <si>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</si>
  <si>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</si>
  <si>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</si>
  <si>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</si>
  <si>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</si>
  <si>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</si>
  <si>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</si>
  <si>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</si>
  <si>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</si>
  <si>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</si>
  <si>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</si>
  <si>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</si>
  <si>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</si>
  <si>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</si>
  <si>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</si>
  <si>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</si>
  <si>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</si>
  <si>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</si>
  <si>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</si>
  <si>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</si>
  <si>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</si>
  <si>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</si>
  <si>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</si>
  <si>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</si>
  <si>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</si>
  <si>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</si>
  <si>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</si>
  <si>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</si>
  <si>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</si>
  <si>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</si>
  <si>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</si>
  <si>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</si>
  <si>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</si>
  <si>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</si>
  <si>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</si>
  <si>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</si>
  <si>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</si>
  <si>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</si>
  <si>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</si>
  <si>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</si>
  <si>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</si>
  <si>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</si>
  <si>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</si>
  <si>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</si>
  <si>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</si>
  <si>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</si>
  <si>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</si>
  <si>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</si>
  <si>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</si>
  <si>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</si>
  <si>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</si>
  <si>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</si>
  <si>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</si>
  <si>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</si>
  <si>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</si>
  <si>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</si>
  <si>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</si>
  <si>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</si>
  <si>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</si>
  <si>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</si>
  <si>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</si>
  <si>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</si>
  <si>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</si>
  <si>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</si>
  <si>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</si>
  <si>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</si>
  <si>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</si>
  <si>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</si>
  <si>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</si>
  <si>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</si>
  <si>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</si>
  <si>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</si>
  <si>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</si>
  <si>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</si>
  <si>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</si>
  <si>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</si>
  <si>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</si>
  <si>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</si>
  <si>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</si>
  <si>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</si>
  <si>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</si>
  <si>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</si>
  <si>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</si>
  <si>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</si>
  <si>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</si>
  <si>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</si>
  <si>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</si>
  <si>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</si>
  <si>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</si>
  <si>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</si>
  <si>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</si>
  <si>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</si>
  <si>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</si>
  <si>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</si>
  <si>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</si>
  <si>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</si>
  <si>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</si>
  <si>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</si>
  <si>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</si>
  <si>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</si>
  <si>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</si>
  <si>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</si>
  <si>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</si>
  <si>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</si>
  <si>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</si>
  <si>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</si>
  <si>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</si>
  <si>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</si>
  <si>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</si>
  <si>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</si>
  <si>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</si>
  <si>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</si>
  <si>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</si>
  <si>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</si>
  <si>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</si>
  <si>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</si>
  <si>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</si>
  <si>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</si>
  <si>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</si>
  <si>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</si>
  <si>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</si>
  <si>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</si>
  <si>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</si>
  <si>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</si>
  <si>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</si>
  <si>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</si>
  <si>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</si>
  <si>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</si>
  <si>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</si>
  <si>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</si>
  <si>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</si>
  <si>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</si>
  <si>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</si>
  <si>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</si>
  <si>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</si>
  <si>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</si>
  <si>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</si>
  <si>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</si>
  <si>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</si>
  <si>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</si>
  <si>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</si>
  <si>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</si>
  <si>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</si>
  <si>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</si>
  <si>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</si>
  <si>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</si>
  <si>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</si>
  <si>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</si>
  <si>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</si>
  <si>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</si>
  <si>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</si>
  <si>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</si>
  <si>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</si>
  <si>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</si>
  <si>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</si>
  <si>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</si>
  <si>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</si>
  <si>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</si>
  <si>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</si>
  <si>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</si>
  <si>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</si>
  <si>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</si>
  <si>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</si>
  <si>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</si>
  <si>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</si>
  <si>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</si>
  <si>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</si>
  <si>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</si>
  <si>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</si>
  <si>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</si>
  <si>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</si>
  <si>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</si>
  <si>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</si>
  <si>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</si>
  <si>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</si>
  <si>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</si>
  <si>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</si>
  <si>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</si>
  <si>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</si>
  <si>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</si>
  <si>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</si>
  <si>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</si>
  <si>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</si>
  <si>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</si>
  <si>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</si>
  <si>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</si>
  <si>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</si>
  <si>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</si>
  <si>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</si>
  <si>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</si>
  <si>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</si>
  <si>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</si>
  <si>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</si>
  <si>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</si>
  <si>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</si>
  <si>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</si>
  <si>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</si>
  <si>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</si>
  <si>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</si>
  <si>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</si>
  <si>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</si>
  <si>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</si>
  <si>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</si>
  <si>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</si>
  <si>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</si>
  <si>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</si>
  <si>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</si>
  <si>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</si>
  <si>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</si>
  <si>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</si>
  <si>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</si>
  <si>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</si>
  <si>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</si>
  <si>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</si>
  <si>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</si>
  <si>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</si>
  <si>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</si>
  <si>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</si>
  <si>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</si>
  <si>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</si>
  <si>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</si>
  <si>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</si>
  <si>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</si>
  <si>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</si>
  <si>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</si>
  <si>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</si>
  <si>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</si>
  <si>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</si>
  <si>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</si>
  <si>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</si>
  <si>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</si>
  <si>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</si>
  <si>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</si>
  <si>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</si>
  <si>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</si>
  <si>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</si>
  <si>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</si>
  <si>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</si>
  <si>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</si>
  <si>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</si>
  <si>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</si>
  <si>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</si>
  <si>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</si>
  <si>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</si>
  <si>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</si>
  <si>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</si>
  <si>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</si>
  <si>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</si>
  <si>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</si>
  <si>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</si>
  <si>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</si>
  <si>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</si>
  <si>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</si>
  <si>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</si>
  <si>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</si>
  <si>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</si>
  <si>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</si>
  <si>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</si>
  <si>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</si>
  <si>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</si>
  <si>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</si>
  <si>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</si>
  <si>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</si>
  <si>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</si>
  <si>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</si>
  <si>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</si>
  <si>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</si>
  <si>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</si>
  <si>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</si>
  <si>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</si>
  <si>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</si>
  <si>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</si>
  <si>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</si>
  <si>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</si>
  <si>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</si>
  <si>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</si>
  <si>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</si>
  <si>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</si>
  <si>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</si>
  <si>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</si>
  <si>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</si>
  <si>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</si>
  <si>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</si>
  <si>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</si>
  <si>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</si>
  <si>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</si>
  <si>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</si>
  <si>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</si>
  <si>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</si>
  <si>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</si>
  <si>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</si>
  <si>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</si>
  <si>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</si>
  <si>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</si>
  <si>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</si>
  <si>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</si>
  <si>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</si>
  <si>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</si>
  <si>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</si>
  <si>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</si>
  <si>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</si>
  <si>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</si>
  <si>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</si>
  <si>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</si>
  <si>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</si>
  <si>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</si>
  <si>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</si>
  <si>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</si>
  <si>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</si>
  <si>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</si>
  <si>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</si>
  <si>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</si>
  <si>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</si>
  <si>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</si>
  <si>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</si>
  <si>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</si>
  <si>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</si>
  <si>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</si>
  <si>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</si>
  <si>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</si>
  <si>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</si>
  <si>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</si>
  <si>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</si>
  <si>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</si>
  <si>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</si>
  <si>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</si>
  <si>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</si>
  <si>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</si>
  <si>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</si>
  <si>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</si>
  <si>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</si>
  <si>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</si>
  <si>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</si>
  <si>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</si>
  <si>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</si>
  <si>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</si>
  <si>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</si>
  <si>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</si>
  <si>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</si>
  <si>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</si>
  <si>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</si>
  <si>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</si>
  <si>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</si>
  <si>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</si>
  <si>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</si>
  <si>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</si>
  <si>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</si>
  <si>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</si>
  <si>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</si>
  <si>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</si>
  <si>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</si>
  <si>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</si>
  <si>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</si>
  <si>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</si>
  <si>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</si>
  <si>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</si>
  <si>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</si>
  <si>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</si>
  <si>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</si>
  <si>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</si>
  <si>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</si>
  <si>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</si>
  <si>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</si>
  <si>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</si>
  <si>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</si>
  <si>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</si>
  <si>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</si>
  <si>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</si>
  <si>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</si>
  <si>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</si>
  <si>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</si>
  <si>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</si>
  <si>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</si>
  <si>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</si>
  <si>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</si>
  <si>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</si>
  <si>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</si>
  <si>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</si>
  <si>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</si>
  <si>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</si>
  <si>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</si>
  <si>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</si>
  <si>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</si>
  <si>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</si>
  <si>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</si>
  <si>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</si>
  <si>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</si>
  <si>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</si>
  <si>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</si>
  <si>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</si>
  <si>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</si>
  <si>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</si>
  <si>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</si>
  <si>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</si>
  <si>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</si>
  <si>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</si>
  <si>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</si>
  <si>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</si>
  <si>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</si>
  <si>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</si>
  <si>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</si>
  <si>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</si>
  <si>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</si>
  <si>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</si>
  <si>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</si>
  <si>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</si>
  <si>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</si>
  <si>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</si>
  <si>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</si>
  <si>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</si>
  <si>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</si>
  <si>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</si>
  <si>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</si>
  <si>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</si>
  <si>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</si>
  <si>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</si>
  <si>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</si>
  <si>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</si>
  <si>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</si>
  <si>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</si>
  <si>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</si>
  <si>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</si>
  <si>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</si>
  <si>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</si>
  <si>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</si>
  <si>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</si>
  <si>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</si>
  <si>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</si>
  <si>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</si>
  <si>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</si>
  <si>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</si>
  <si>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</si>
  <si>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</si>
  <si>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</si>
  <si>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</si>
  <si>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</si>
  <si>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</si>
  <si>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29.04.2015                    </t>
  </si>
  <si>
    <t>Дата на съставяне:29.04.2015</t>
  </si>
  <si>
    <t>Дата: 29.04.2015…………..        Съставител: ………………..        Ръководител: …………………</t>
  </si>
  <si>
    <t>Дата на съставяне: 29.04.2015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</si>
</sst>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 vertical="top"/>
      <protection locked="0"/>
    </xf>
    <xf numFmtId="0" fontId="10" fillId="0" borderId="0" xfId="65" applyFont="1">
      <alignment/>
      <protection/>
    </xf>
    <xf numFmtId="0" fontId="9" fillId="0" borderId="0" xfId="65" applyFont="1" applyAlignment="1">
      <alignment/>
      <protection/>
    </xf>
    <xf numFmtId="0" fontId="9" fillId="0" borderId="0" xfId="63" applyFont="1" applyAlignment="1">
      <alignment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Border="1" applyAlignment="1">
      <alignment vertical="center" wrapText="1"/>
      <protection/>
    </xf>
    <xf numFmtId="0" fontId="10" fillId="0" borderId="0" xfId="65" applyFont="1" applyBorder="1">
      <alignment/>
      <protection/>
    </xf>
    <xf numFmtId="0" fontId="10" fillId="0" borderId="10" xfId="65" applyFont="1" applyBorder="1" applyAlignment="1">
      <alignment vertical="center" wrapText="1"/>
      <protection/>
    </xf>
    <xf numFmtId="0" fontId="10" fillId="0" borderId="10" xfId="65" applyFont="1" applyBorder="1" applyAlignment="1">
      <alignment wrapText="1"/>
      <protection/>
    </xf>
    <xf numFmtId="3" fontId="10" fillId="0" borderId="0" xfId="65" applyNumberFormat="1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49" fontId="9" fillId="0" borderId="11" xfId="65" applyNumberFormat="1" applyFont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wrapText="1"/>
      <protection/>
    </xf>
    <xf numFmtId="49" fontId="9" fillId="0" borderId="0" xfId="65" applyNumberFormat="1" applyFont="1" applyBorder="1" applyAlignment="1" applyProtection="1">
      <alignment horizontal="center" wrapText="1"/>
      <protection locked="0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1" fontId="10" fillId="36" borderId="10" xfId="64" applyNumberFormat="1" applyFont="1" applyFill="1" applyBorder="1" applyAlignment="1" applyProtection="1">
      <alignment vertical="center"/>
      <protection locked="0"/>
    </xf>
    <xf numFmtId="3" fontId="10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1" fontId="9" fillId="34" borderId="10" xfId="64" applyNumberFormat="1" applyFont="1" applyFill="1" applyBorder="1" applyAlignment="1" applyProtection="1">
      <alignment vertical="center"/>
      <protection locked="0"/>
    </xf>
    <xf numFmtId="3" fontId="9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Border="1" applyProtection="1">
      <alignment/>
      <protection/>
    </xf>
    <xf numFmtId="1" fontId="10" fillId="35" borderId="10" xfId="63" applyNumberFormat="1" applyFont="1" applyFill="1" applyBorder="1" applyAlignment="1" applyProtection="1">
      <alignment wrapText="1"/>
      <protection locked="0"/>
    </xf>
    <xf numFmtId="3" fontId="10" fillId="0" borderId="10" xfId="63" applyNumberFormat="1" applyFont="1" applyFill="1" applyBorder="1" applyAlignment="1" applyProtection="1">
      <alignment wrapText="1"/>
      <protection/>
    </xf>
    <xf numFmtId="1" fontId="10" fillId="36" borderId="10" xfId="63" applyNumberFormat="1" applyFont="1" applyFill="1" applyBorder="1" applyAlignment="1" applyProtection="1">
      <alignment wrapText="1"/>
      <protection locked="0"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3" fontId="10" fillId="0" borderId="13" xfId="65" applyNumberFormat="1" applyFont="1" applyBorder="1" applyAlignment="1" applyProtection="1">
      <alignment vertical="center"/>
      <protection/>
    </xf>
    <xf numFmtId="3" fontId="10" fillId="0" borderId="11" xfId="65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1" applyFont="1">
      <alignment/>
      <protection/>
    </xf>
    <xf numFmtId="0" fontId="10" fillId="0" borderId="0" xfId="61" applyFont="1" applyBorder="1">
      <alignment/>
      <protection/>
    </xf>
    <xf numFmtId="49" fontId="10" fillId="0" borderId="0" xfId="61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1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1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4" applyNumberFormat="1" applyFont="1" applyFill="1" applyBorder="1" applyAlignment="1" applyProtection="1">
      <alignment vertical="center"/>
      <protection locked="0"/>
    </xf>
    <xf numFmtId="0" fontId="9" fillId="0" borderId="10" xfId="64" applyFont="1" applyBorder="1" applyAlignment="1" applyProtection="1">
      <alignment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0" fillId="34" borderId="10" xfId="63" applyNumberFormat="1" applyFont="1" applyFill="1" applyBorder="1" applyAlignment="1" applyProtection="1">
      <alignment wrapText="1"/>
      <protection locked="0"/>
    </xf>
    <xf numFmtId="1" fontId="10" fillId="0" borderId="0" xfId="63" applyNumberFormat="1" applyFont="1" applyAlignment="1" applyProtection="1">
      <alignment wrapText="1"/>
      <protection/>
    </xf>
    <xf numFmtId="0" fontId="10" fillId="0" borderId="0" xfId="65" applyFont="1" applyBorder="1" applyProtection="1">
      <alignment/>
      <protection/>
    </xf>
    <xf numFmtId="0" fontId="9" fillId="0" borderId="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vertical="top" wrapText="1"/>
      <protection/>
    </xf>
    <xf numFmtId="0" fontId="8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6" fillId="0" borderId="0" xfId="62" applyFont="1" applyBorder="1" applyAlignment="1" applyProtection="1">
      <alignment vertical="top" wrapText="1"/>
      <protection locked="0"/>
    </xf>
    <xf numFmtId="1" fontId="8" fillId="34" borderId="12" xfId="62" applyNumberFormat="1" applyFont="1" applyFill="1" applyBorder="1" applyAlignment="1" applyProtection="1">
      <alignment vertical="top" wrapText="1"/>
      <protection locked="0"/>
    </xf>
    <xf numFmtId="1" fontId="8" fillId="34" borderId="17" xfId="62" applyNumberFormat="1" applyFont="1" applyFill="1" applyBorder="1" applyAlignment="1" applyProtection="1">
      <alignment vertical="top" wrapText="1"/>
      <protection locked="0"/>
    </xf>
    <xf numFmtId="1" fontId="8" fillId="36" borderId="17" xfId="62" applyNumberFormat="1" applyFont="1" applyFill="1" applyBorder="1" applyAlignment="1" applyProtection="1">
      <alignment vertical="top" wrapText="1"/>
      <protection locked="0"/>
    </xf>
    <xf numFmtId="1" fontId="8" fillId="0" borderId="17" xfId="62" applyNumberFormat="1" applyFont="1" applyBorder="1" applyAlignment="1" applyProtection="1">
      <alignment vertical="top" wrapText="1"/>
      <protection/>
    </xf>
    <xf numFmtId="1" fontId="8" fillId="0" borderId="12" xfId="62" applyNumberFormat="1" applyFont="1" applyBorder="1" applyAlignment="1" applyProtection="1">
      <alignment vertical="top" wrapText="1"/>
      <protection/>
    </xf>
    <xf numFmtId="1" fontId="8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8" fillId="35" borderId="17" xfId="62" applyNumberFormat="1" applyFont="1" applyFill="1" applyBorder="1" applyAlignment="1" applyProtection="1">
      <alignment vertical="top" wrapText="1"/>
      <protection locked="0"/>
    </xf>
    <xf numFmtId="1" fontId="8" fillId="0" borderId="18" xfId="62" applyNumberFormat="1" applyFont="1" applyBorder="1" applyAlignment="1" applyProtection="1">
      <alignment vertical="top" wrapText="1"/>
      <protection/>
    </xf>
    <xf numFmtId="1" fontId="8" fillId="36" borderId="19" xfId="62" applyNumberFormat="1" applyFont="1" applyFill="1" applyBorder="1" applyAlignment="1" applyProtection="1">
      <alignment vertical="top" wrapText="1"/>
      <protection locked="0"/>
    </xf>
    <xf numFmtId="1" fontId="8" fillId="0" borderId="20" xfId="62" applyNumberFormat="1" applyFont="1" applyBorder="1" applyAlignment="1" applyProtection="1">
      <alignment vertical="top" wrapText="1"/>
      <protection/>
    </xf>
    <xf numFmtId="1" fontId="6" fillId="0" borderId="17" xfId="62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2" applyNumberFormat="1" applyFont="1" applyBorder="1" applyAlignment="1" applyProtection="1">
      <alignment vertical="top" wrapText="1"/>
      <protection/>
    </xf>
    <xf numFmtId="1" fontId="8" fillId="0" borderId="22" xfId="62" applyNumberFormat="1" applyFont="1" applyBorder="1" applyAlignment="1" applyProtection="1">
      <alignment vertical="top" wrapText="1"/>
      <protection/>
    </xf>
    <xf numFmtId="0" fontId="6" fillId="0" borderId="0" xfId="62" applyFont="1" applyBorder="1" applyAlignment="1">
      <alignment vertical="top" wrapText="1"/>
      <protection/>
    </xf>
    <xf numFmtId="49" fontId="6" fillId="0" borderId="0" xfId="62" applyNumberFormat="1" applyFont="1" applyBorder="1" applyAlignment="1">
      <alignment vertical="top" wrapText="1"/>
      <protection/>
    </xf>
    <xf numFmtId="1" fontId="8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9" fillId="0" borderId="13" xfId="65" applyFont="1" applyBorder="1" applyAlignment="1">
      <alignment horizontal="centerContinuous" vertical="center" wrapText="1"/>
      <protection/>
    </xf>
    <xf numFmtId="0" fontId="9" fillId="0" borderId="15" xfId="65" applyFont="1" applyBorder="1" applyAlignment="1">
      <alignment horizontal="centerContinuous" vertical="center" wrapText="1"/>
      <protection/>
    </xf>
    <xf numFmtId="0" fontId="9" fillId="0" borderId="11" xfId="65" applyFont="1" applyBorder="1" applyAlignment="1">
      <alignment horizontal="centerContinuous" vertical="center" wrapText="1"/>
      <protection/>
    </xf>
    <xf numFmtId="0" fontId="9" fillId="33" borderId="13" xfId="65" applyFont="1" applyFill="1" applyBorder="1" applyAlignment="1">
      <alignment horizontal="centerContinuous" vertical="center" wrapText="1"/>
      <protection/>
    </xf>
    <xf numFmtId="0" fontId="9" fillId="33" borderId="11" xfId="65" applyFont="1" applyFill="1" applyBorder="1" applyAlignment="1">
      <alignment horizontal="centerContinuous" vertical="center" wrapText="1"/>
      <protection/>
    </xf>
    <xf numFmtId="1" fontId="10" fillId="33" borderId="12" xfId="65" applyNumberFormat="1" applyFont="1" applyFill="1" applyBorder="1" applyAlignment="1" applyProtection="1">
      <alignment vertical="center"/>
      <protection locked="0"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16" xfId="65" applyNumberFormat="1" applyFont="1" applyFill="1" applyBorder="1" applyAlignment="1" applyProtection="1">
      <alignment vertical="center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0" fontId="9" fillId="0" borderId="13" xfId="65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5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Border="1" applyProtection="1">
      <alignment/>
      <protection/>
    </xf>
    <xf numFmtId="0" fontId="9" fillId="0" borderId="12" xfId="65" applyFont="1" applyBorder="1" applyAlignment="1">
      <alignment horizontal="centerContinuous" vertical="center" wrapText="1"/>
      <protection/>
    </xf>
    <xf numFmtId="0" fontId="9" fillId="0" borderId="16" xfId="65" applyFont="1" applyBorder="1" applyAlignment="1">
      <alignment horizontal="centerContinuous" vertical="center" wrapText="1"/>
      <protection/>
    </xf>
    <xf numFmtId="0" fontId="9" fillId="0" borderId="18" xfId="65" applyFont="1" applyBorder="1" applyAlignment="1">
      <alignment horizontal="left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Continuous" vertical="center" wrapText="1"/>
      <protection/>
    </xf>
    <xf numFmtId="0" fontId="9" fillId="33" borderId="15" xfId="65" applyFont="1" applyFill="1" applyBorder="1" applyAlignment="1">
      <alignment horizontal="center" vertical="center" wrapText="1"/>
      <protection/>
    </xf>
    <xf numFmtId="0" fontId="9" fillId="0" borderId="18" xfId="65" applyFont="1" applyBorder="1" applyAlignment="1">
      <alignment horizontal="centerContinuous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Continuous" vertical="center" wrapText="1"/>
      <protection/>
    </xf>
    <xf numFmtId="0" fontId="9" fillId="0" borderId="25" xfId="65" applyFont="1" applyBorder="1" applyAlignment="1">
      <alignment horizontal="centerContinuous" vertical="center" wrapText="1"/>
      <protection/>
    </xf>
    <xf numFmtId="49" fontId="9" fillId="0" borderId="18" xfId="65" applyNumberFormat="1" applyFont="1" applyBorder="1" applyAlignment="1">
      <alignment horizontal="centerContinuous" vertical="center" wrapText="1"/>
      <protection/>
    </xf>
    <xf numFmtId="49" fontId="9" fillId="0" borderId="19" xfId="65" applyNumberFormat="1" applyFont="1" applyBorder="1" applyAlignment="1">
      <alignment horizontal="centerContinuous" vertical="center" wrapText="1"/>
      <protection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6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center" vertical="top" wrapText="1"/>
      <protection locked="0"/>
    </xf>
    <xf numFmtId="0" fontId="8" fillId="0" borderId="0" xfId="62" applyFont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26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top" wrapText="1"/>
      <protection/>
    </xf>
    <xf numFmtId="14" fontId="6" fillId="0" borderId="27" xfId="62" applyNumberFormat="1" applyFont="1" applyBorder="1" applyAlignment="1" applyProtection="1">
      <alignment horizontal="center" vertical="top" wrapText="1"/>
      <protection/>
    </xf>
    <xf numFmtId="49" fontId="6" fillId="0" borderId="27" xfId="62" applyNumberFormat="1" applyFont="1" applyBorder="1" applyAlignment="1" applyProtection="1">
      <alignment horizontal="center" vertical="center" wrapText="1"/>
      <protection/>
    </xf>
    <xf numFmtId="14" fontId="6" fillId="0" borderId="28" xfId="62" applyNumberFormat="1" applyFont="1" applyBorder="1" applyAlignment="1" applyProtection="1">
      <alignment horizontal="center" vertical="top" wrapText="1"/>
      <protection/>
    </xf>
    <xf numFmtId="0" fontId="6" fillId="0" borderId="29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right" vertical="top" wrapText="1"/>
      <protection/>
    </xf>
    <xf numFmtId="0" fontId="8" fillId="0" borderId="10" xfId="62" applyFont="1" applyBorder="1" applyAlignment="1" applyProtection="1">
      <alignment vertical="top" wrapText="1"/>
      <protection/>
    </xf>
    <xf numFmtId="0" fontId="8" fillId="0" borderId="12" xfId="62" applyFont="1" applyBorder="1" applyAlignment="1" applyProtection="1">
      <alignment vertical="top" wrapText="1"/>
      <protection/>
    </xf>
    <xf numFmtId="49" fontId="6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2" applyFont="1" applyFill="1" applyBorder="1" applyAlignment="1" applyProtection="1">
      <alignment vertical="top" wrapText="1"/>
      <protection/>
    </xf>
    <xf numFmtId="0" fontId="8" fillId="0" borderId="10" xfId="62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7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17" fillId="37" borderId="10" xfId="62" applyNumberFormat="1" applyFont="1" applyFill="1" applyBorder="1" applyAlignment="1" applyProtection="1">
      <alignment vertical="top" wrapText="1"/>
      <protection/>
    </xf>
    <xf numFmtId="1" fontId="8" fillId="0" borderId="10" xfId="62" applyNumberFormat="1" applyFont="1" applyBorder="1" applyAlignment="1" applyProtection="1">
      <alignment vertical="top" wrapText="1"/>
      <protection/>
    </xf>
    <xf numFmtId="1" fontId="17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2" applyNumberFormat="1" applyFont="1" applyFill="1" applyBorder="1" applyAlignment="1" applyProtection="1">
      <alignment vertical="top"/>
      <protection/>
    </xf>
    <xf numFmtId="0" fontId="17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6" fillId="0" borderId="10" xfId="62" applyNumberFormat="1" applyFont="1" applyBorder="1" applyAlignment="1" applyProtection="1">
      <alignment horizontal="right" vertical="top" wrapText="1"/>
      <protection/>
    </xf>
    <xf numFmtId="1" fontId="8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8" fillId="0" borderId="30" xfId="62" applyNumberFormat="1" applyFont="1" applyBorder="1" applyAlignment="1" applyProtection="1">
      <alignment vertical="top" wrapText="1"/>
      <protection/>
    </xf>
    <xf numFmtId="1" fontId="8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8" fillId="0" borderId="32" xfId="62" applyNumberFormat="1" applyFont="1" applyBorder="1" applyAlignment="1" applyProtection="1">
      <alignment vertical="top" wrapText="1"/>
      <protection/>
    </xf>
    <xf numFmtId="1" fontId="8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0" fontId="9" fillId="0" borderId="16" xfId="64" applyFont="1" applyBorder="1" applyAlignment="1" applyProtection="1">
      <alignment horizontal="center" vertical="center" wrapText="1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10" fillId="0" borderId="10" xfId="64" applyFont="1" applyFill="1" applyBorder="1" applyProtection="1">
      <alignment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0" fontId="10" fillId="0" borderId="29" xfId="64" applyFont="1" applyBorder="1" applyAlignment="1" applyProtection="1">
      <alignment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0" fontId="9" fillId="0" borderId="12" xfId="64" applyFont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1" fontId="10" fillId="0" borderId="10" xfId="64" applyNumberFormat="1" applyFont="1" applyBorder="1" applyAlignment="1" applyProtection="1">
      <alignment vertical="center"/>
      <protection/>
    </xf>
    <xf numFmtId="1" fontId="8" fillId="38" borderId="17" xfId="62" applyNumberFormat="1" applyFont="1" applyFill="1" applyBorder="1" applyAlignment="1" applyProtection="1">
      <alignment vertical="top" wrapText="1"/>
      <protection locked="0"/>
    </xf>
    <xf numFmtId="1" fontId="8" fillId="38" borderId="12" xfId="62" applyNumberFormat="1" applyFont="1" applyFill="1" applyBorder="1" applyAlignment="1" applyProtection="1">
      <alignment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 locked="0"/>
    </xf>
    <xf numFmtId="0" fontId="9" fillId="0" borderId="0" xfId="63" applyFont="1" applyFill="1" applyBorder="1" applyAlignment="1" applyProtection="1">
      <alignment horizontal="centerContinuous" vertical="center" wrapText="1"/>
      <protection locked="0"/>
    </xf>
    <xf numFmtId="1" fontId="10" fillId="0" borderId="0" xfId="63" applyNumberFormat="1" applyFont="1" applyBorder="1" applyAlignment="1" applyProtection="1">
      <alignment wrapText="1"/>
      <protection/>
    </xf>
    <xf numFmtId="0" fontId="10" fillId="0" borderId="0" xfId="63" applyFont="1" applyAlignment="1" applyProtection="1">
      <alignment horizontal="centerContinuous" wrapText="1"/>
      <protection/>
    </xf>
    <xf numFmtId="0" fontId="10" fillId="0" borderId="0" xfId="63" applyFont="1" applyAlignment="1" applyProtection="1">
      <alignment horizontal="center"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14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Fill="1" applyBorder="1" applyAlignment="1" applyProtection="1">
      <alignment wrapText="1"/>
      <protection/>
    </xf>
    <xf numFmtId="49" fontId="10" fillId="0" borderId="10" xfId="63" applyNumberFormat="1" applyFont="1" applyFill="1" applyBorder="1" applyAlignment="1" applyProtection="1">
      <alignment horizontal="center" wrapText="1"/>
      <protection/>
    </xf>
    <xf numFmtId="0" fontId="9" fillId="0" borderId="10" xfId="63" applyFont="1" applyBorder="1" applyAlignment="1" applyProtection="1">
      <alignment horizontal="right" wrapText="1"/>
      <protection/>
    </xf>
    <xf numFmtId="49" fontId="9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0" fillId="0" borderId="10" xfId="63" applyNumberFormat="1" applyFont="1" applyFill="1" applyBorder="1" applyAlignment="1" applyProtection="1">
      <alignment wrapText="1"/>
      <protection/>
    </xf>
    <xf numFmtId="0" fontId="9" fillId="0" borderId="10" xfId="63" applyFont="1" applyBorder="1" applyAlignment="1" applyProtection="1">
      <alignment wrapText="1"/>
      <protection/>
    </xf>
    <xf numFmtId="49" fontId="10" fillId="0" borderId="0" xfId="63" applyNumberFormat="1" applyFont="1" applyBorder="1" applyAlignment="1" applyProtection="1">
      <alignment wrapText="1"/>
      <protection/>
    </xf>
    <xf numFmtId="1" fontId="10" fillId="0" borderId="0" xfId="63" applyNumberFormat="1" applyFont="1" applyFill="1" applyBorder="1" applyAlignment="1" applyProtection="1">
      <alignment wrapText="1"/>
      <protection/>
    </xf>
    <xf numFmtId="0" fontId="9" fillId="0" borderId="0" xfId="63" applyFont="1" applyAlignment="1" applyProtection="1">
      <alignment horizontal="center"/>
      <protection/>
    </xf>
    <xf numFmtId="1" fontId="10" fillId="0" borderId="10" xfId="65" applyNumberFormat="1" applyFont="1" applyFill="1" applyBorder="1" applyAlignment="1" applyProtection="1">
      <alignment vertical="center"/>
      <protection/>
    </xf>
    <xf numFmtId="1" fontId="10" fillId="0" borderId="12" xfId="65" applyNumberFormat="1" applyFont="1" applyFill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vertical="center" wrapText="1"/>
      <protection locked="0"/>
    </xf>
    <xf numFmtId="49" fontId="9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65" applyFont="1" applyBorder="1" applyProtection="1">
      <alignment/>
      <protection locked="0"/>
    </xf>
    <xf numFmtId="0" fontId="10" fillId="0" borderId="0" xfId="61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1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9" fillId="0" borderId="0" xfId="64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4" applyNumberFormat="1" applyFont="1" applyFill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vertical="top" wrapText="1"/>
      <protection locked="0"/>
    </xf>
    <xf numFmtId="1" fontId="8" fillId="0" borderId="0" xfId="62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2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2" applyFont="1" applyFill="1" applyBorder="1" applyAlignment="1" applyProtection="1">
      <alignment horizontal="left" vertical="top" wrapText="1"/>
      <protection/>
    </xf>
    <xf numFmtId="1" fontId="16" fillId="37" borderId="10" xfId="62" applyNumberFormat="1" applyFont="1" applyFill="1" applyBorder="1" applyAlignment="1" applyProtection="1">
      <alignment vertical="top" wrapText="1"/>
      <protection/>
    </xf>
    <xf numFmtId="0" fontId="16" fillId="37" borderId="37" xfId="62" applyFont="1" applyFill="1" applyBorder="1" applyAlignment="1" applyProtection="1">
      <alignment horizontal="left" vertical="top" wrapText="1"/>
      <protection/>
    </xf>
    <xf numFmtId="0" fontId="16" fillId="37" borderId="29" xfId="62" applyFont="1" applyFill="1" applyBorder="1" applyAlignment="1" applyProtection="1">
      <alignment vertical="top" wrapText="1"/>
      <protection/>
    </xf>
    <xf numFmtId="0" fontId="16" fillId="37" borderId="38" xfId="62" applyFont="1" applyFill="1" applyBorder="1" applyAlignment="1" applyProtection="1">
      <alignment vertical="top" wrapText="1"/>
      <protection/>
    </xf>
    <xf numFmtId="49" fontId="16" fillId="37" borderId="36" xfId="62" applyNumberFormat="1" applyFont="1" applyFill="1" applyBorder="1" applyAlignment="1" applyProtection="1">
      <alignment vertical="center" wrapText="1"/>
      <protection/>
    </xf>
    <xf numFmtId="0" fontId="16" fillId="37" borderId="10" xfId="62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4" applyNumberFormat="1" applyFont="1" applyFill="1" applyBorder="1" applyAlignment="1" applyProtection="1">
      <alignment vertical="center"/>
      <protection/>
    </xf>
    <xf numFmtId="0" fontId="8" fillId="0" borderId="10" xfId="62" applyFont="1" applyBorder="1" applyAlignment="1" applyProtection="1">
      <alignment vertical="top"/>
      <protection locked="0"/>
    </xf>
    <xf numFmtId="0" fontId="6" fillId="0" borderId="10" xfId="62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centerContinuous"/>
      <protection/>
    </xf>
    <xf numFmtId="0" fontId="10" fillId="0" borderId="35" xfId="64" applyFont="1" applyBorder="1" applyAlignment="1" applyProtection="1">
      <alignment horizontal="centerContinuous"/>
      <protection/>
    </xf>
    <xf numFmtId="0" fontId="10" fillId="0" borderId="0" xfId="64" applyFont="1" applyAlignment="1" applyProtection="1">
      <alignment horizontal="centerContinuous" wrapText="1"/>
      <protection/>
    </xf>
    <xf numFmtId="0" fontId="9" fillId="0" borderId="0" xfId="62" applyFont="1" applyBorder="1" applyAlignment="1" applyProtection="1">
      <alignment vertical="top" wrapText="1"/>
      <protection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9" fillId="0" borderId="0" xfId="63" applyFont="1" applyFill="1" applyBorder="1" applyAlignment="1" applyProtection="1">
      <alignment horizontal="centerContinuous" vertical="center" wrapText="1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9" fillId="0" borderId="0" xfId="62" applyFont="1" applyBorder="1" applyAlignment="1" applyProtection="1">
      <alignment vertical="top"/>
      <protection/>
    </xf>
    <xf numFmtId="0" fontId="9" fillId="0" borderId="0" xfId="62" applyFont="1" applyFill="1" applyBorder="1" applyAlignment="1" applyProtection="1">
      <alignment vertical="top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9" fillId="0" borderId="0" xfId="65" applyFont="1" applyAlignment="1" applyProtection="1">
      <alignment horizontal="centerContinuous"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Alignment="1" applyProtection="1">
      <alignment horizontal="centerContinuous"/>
      <protection/>
    </xf>
    <xf numFmtId="0" fontId="10" fillId="0" borderId="0" xfId="65" applyFont="1" applyProtection="1">
      <alignment/>
      <protection/>
    </xf>
    <xf numFmtId="0" fontId="8" fillId="0" borderId="0" xfId="65" applyFont="1" applyAlignment="1" applyProtection="1">
      <alignment horizontal="left"/>
      <protection/>
    </xf>
    <xf numFmtId="0" fontId="9" fillId="0" borderId="0" xfId="65" applyFont="1" applyBorder="1" applyAlignment="1" applyProtection="1">
      <alignment horizontal="left" vertical="top" wrapText="1"/>
      <protection/>
    </xf>
    <xf numFmtId="0" fontId="9" fillId="0" borderId="0" xfId="65" applyFont="1" applyProtection="1">
      <alignment/>
      <protection/>
    </xf>
    <xf numFmtId="0" fontId="9" fillId="0" borderId="0" xfId="63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2" applyNumberFormat="1" applyFont="1" applyBorder="1" applyAlignment="1" applyProtection="1">
      <alignment horizontal="left" vertical="top" wrapText="1"/>
      <protection locked="0"/>
    </xf>
    <xf numFmtId="166" fontId="9" fillId="0" borderId="0" xfId="62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1" applyNumberFormat="1" applyFont="1">
      <alignment/>
      <protection/>
    </xf>
    <xf numFmtId="0" fontId="9" fillId="0" borderId="0" xfId="61" applyFont="1" applyBorder="1" applyProtection="1">
      <alignment/>
      <protection/>
    </xf>
    <xf numFmtId="0" fontId="10" fillId="0" borderId="0" xfId="61" applyFont="1" applyBorder="1" applyProtection="1">
      <alignment/>
      <protection/>
    </xf>
    <xf numFmtId="1" fontId="10" fillId="0" borderId="0" xfId="61" applyNumberFormat="1" applyFont="1" applyBorder="1" applyProtection="1">
      <alignment/>
      <protection/>
    </xf>
    <xf numFmtId="1" fontId="10" fillId="0" borderId="0" xfId="61" applyNumberFormat="1" applyFont="1" applyProtection="1">
      <alignment/>
      <protection locked="0"/>
    </xf>
    <xf numFmtId="49" fontId="10" fillId="0" borderId="0" xfId="61" applyNumberFormat="1" applyFont="1" applyProtection="1">
      <alignment/>
      <protection/>
    </xf>
    <xf numFmtId="1" fontId="10" fillId="0" borderId="0" xfId="61" applyNumberFormat="1" applyFont="1" applyProtection="1">
      <alignment/>
      <protection/>
    </xf>
    <xf numFmtId="0" fontId="8" fillId="0" borderId="0" xfId="62" applyFont="1" applyAlignment="1" applyProtection="1">
      <alignment vertical="top"/>
      <protection/>
    </xf>
    <xf numFmtId="0" fontId="8" fillId="0" borderId="0" xfId="62" applyFont="1" applyAlignment="1" applyProtection="1">
      <alignment vertical="top" wrapText="1"/>
      <protection/>
    </xf>
    <xf numFmtId="0" fontId="9" fillId="0" borderId="0" xfId="61" applyFont="1" applyAlignment="1">
      <alignment horizontal="center"/>
      <protection/>
    </xf>
    <xf numFmtId="0" fontId="10" fillId="0" borderId="0" xfId="61" applyFont="1" applyAlignment="1" applyProtection="1">
      <alignment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 applyProtection="1">
      <alignment/>
      <protection locked="0"/>
    </xf>
    <xf numFmtId="0" fontId="9" fillId="0" borderId="0" xfId="65" applyFont="1">
      <alignment/>
      <protection/>
    </xf>
    <xf numFmtId="0" fontId="9" fillId="0" borderId="0" xfId="65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Alignment="1">
      <alignment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8" fillId="0" borderId="0" xfId="62" applyFont="1" applyFill="1" applyAlignment="1" applyProtection="1">
      <alignment vertical="top"/>
      <protection/>
    </xf>
    <xf numFmtId="0" fontId="8" fillId="0" borderId="0" xfId="62" applyFont="1" applyFill="1" applyAlignment="1" applyProtection="1">
      <alignment horizontal="right" vertical="top" wrapText="1"/>
      <protection/>
    </xf>
    <xf numFmtId="0" fontId="10" fillId="0" borderId="0" xfId="63" applyFont="1" applyFill="1" applyAlignment="1" applyProtection="1">
      <alignment wrapText="1"/>
      <protection/>
    </xf>
    <xf numFmtId="0" fontId="10" fillId="0" borderId="0" xfId="64" applyFont="1" applyProtection="1">
      <alignment/>
      <protection/>
    </xf>
    <xf numFmtId="0" fontId="10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10" xfId="64" applyFont="1" applyBorder="1" applyProtection="1">
      <alignment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1" fontId="10" fillId="34" borderId="10" xfId="64" applyNumberFormat="1" applyFont="1" applyFill="1" applyBorder="1" applyProtection="1">
      <alignment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1" fontId="10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1" fontId="10" fillId="36" borderId="10" xfId="64" applyNumberFormat="1" applyFont="1" applyFill="1" applyBorder="1" applyProtection="1">
      <alignment/>
      <protection locked="0"/>
    </xf>
    <xf numFmtId="0" fontId="11" fillId="0" borderId="10" xfId="64" applyFont="1" applyBorder="1" applyAlignment="1" applyProtection="1">
      <alignment horizontal="left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49" fontId="9" fillId="0" borderId="10" xfId="64" applyNumberFormat="1" applyFont="1" applyBorder="1" applyAlignment="1" applyProtection="1">
      <alignment horizontal="centerContinuous" wrapText="1"/>
      <protection/>
    </xf>
    <xf numFmtId="3" fontId="10" fillId="0" borderId="10" xfId="64" applyNumberFormat="1" applyFont="1" applyFill="1" applyBorder="1" applyProtection="1">
      <alignment/>
      <protection/>
    </xf>
    <xf numFmtId="0" fontId="10" fillId="0" borderId="0" xfId="64" applyFont="1" applyBorder="1" applyAlignment="1" applyProtection="1">
      <alignment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10" fillId="0" borderId="0" xfId="64" applyNumberFormat="1" applyFont="1" applyProtection="1">
      <alignment/>
      <protection locked="0"/>
    </xf>
    <xf numFmtId="0" fontId="10" fillId="0" borderId="0" xfId="64" applyFont="1" applyBorder="1" applyAlignment="1">
      <alignment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0" fontId="10" fillId="0" borderId="0" xfId="64" applyFont="1" applyAlignment="1">
      <alignment wrapText="1"/>
      <protection/>
    </xf>
    <xf numFmtId="0" fontId="8" fillId="0" borderId="0" xfId="62" applyFont="1" applyAlignment="1" applyProtection="1">
      <alignment horizontal="right" vertical="top" wrapText="1"/>
      <protection locked="0"/>
    </xf>
    <xf numFmtId="0" fontId="8" fillId="0" borderId="0" xfId="62" applyFont="1" applyAlignment="1" applyProtection="1">
      <alignment horizontal="right" vertical="top"/>
      <protection locked="0"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1" applyFont="1" applyProtection="1">
      <alignment/>
      <protection/>
    </xf>
    <xf numFmtId="0" fontId="20" fillId="0" borderId="0" xfId="61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center" vertical="center" wrapText="1"/>
      <protection/>
    </xf>
    <xf numFmtId="0" fontId="3" fillId="0" borderId="0" xfId="60" applyFont="1" applyAlignment="1">
      <alignment horizontal="center"/>
      <protection/>
    </xf>
    <xf numFmtId="0" fontId="4" fillId="0" borderId="39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2" applyFont="1" applyBorder="1" applyAlignment="1" applyProtection="1">
      <alignment horizontal="right" vertical="top" wrapText="1"/>
      <protection locked="0"/>
    </xf>
    <xf numFmtId="0" fontId="4" fillId="0" borderId="40" xfId="0" applyFont="1" applyBorder="1" applyAlignment="1">
      <alignment horizontal="right" vertical="top" wrapText="1"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9" fillId="0" borderId="0" xfId="62" applyFont="1" applyBorder="1" applyAlignment="1" applyProtection="1">
      <alignment horizontal="left" vertical="top" wrapText="1"/>
      <protection/>
    </xf>
    <xf numFmtId="165" fontId="10" fillId="0" borderId="32" xfId="62" applyNumberFormat="1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Border="1" applyAlignment="1" applyProtection="1">
      <alignment horizontal="left" wrapText="1"/>
      <protection/>
    </xf>
    <xf numFmtId="0" fontId="10" fillId="0" borderId="0" xfId="63" applyFont="1" applyFill="1" applyAlignment="1" applyProtection="1">
      <alignment horizontal="center" wrapText="1"/>
      <protection locked="0"/>
    </xf>
    <xf numFmtId="0" fontId="9" fillId="0" borderId="0" xfId="65" applyFont="1" applyAlignment="1">
      <alignment horizontal="center" wrapText="1"/>
      <protection/>
    </xf>
    <xf numFmtId="0" fontId="9" fillId="0" borderId="0" xfId="65" applyFont="1" applyBorder="1" applyAlignment="1" applyProtection="1">
      <alignment horizontal="left"/>
      <protection locked="0"/>
    </xf>
    <xf numFmtId="0" fontId="9" fillId="0" borderId="0" xfId="62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horizontal="left" vertical="center" wrapText="1"/>
      <protection locked="0"/>
    </xf>
    <xf numFmtId="0" fontId="8" fillId="0" borderId="0" xfId="65" applyFont="1" applyAlignment="1" applyProtection="1">
      <alignment horizontal="left"/>
      <protection/>
    </xf>
    <xf numFmtId="0" fontId="8" fillId="0" borderId="0" xfId="65" applyFont="1" applyAlignment="1" applyProtection="1">
      <alignment horizontal="right"/>
      <protection/>
    </xf>
    <xf numFmtId="166" fontId="9" fillId="0" borderId="32" xfId="62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4" fontId="9" fillId="0" borderId="0" xfId="56" applyNumberFormat="1" applyFont="1" applyBorder="1" applyAlignment="1" applyProtection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heet1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">
      <selection activeCell="D68" sqref="D6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80" t="s">
        <v>1</v>
      </c>
      <c r="B3" s="581"/>
      <c r="C3" s="581"/>
      <c r="D3" s="581"/>
      <c r="E3" s="460" t="s">
        <v>865</v>
      </c>
      <c r="F3" s="217" t="s">
        <v>2</v>
      </c>
      <c r="G3" s="172"/>
      <c r="H3" s="459">
        <v>103036725</v>
      </c>
    </row>
    <row r="4" spans="1:8" ht="13.5">
      <c r="A4" s="580" t="s">
        <v>3</v>
      </c>
      <c r="B4" s="586"/>
      <c r="C4" s="586"/>
      <c r="D4" s="586"/>
      <c r="E4" s="502" t="s">
        <v>866</v>
      </c>
      <c r="F4" s="582" t="s">
        <v>4</v>
      </c>
      <c r="G4" s="583"/>
      <c r="H4" s="459" t="s">
        <v>159</v>
      </c>
    </row>
    <row r="5" spans="1:8" ht="13.5">
      <c r="A5" s="580" t="s">
        <v>5</v>
      </c>
      <c r="B5" s="581"/>
      <c r="C5" s="581"/>
      <c r="D5" s="581"/>
      <c r="E5" s="503">
        <v>42004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3.5">
      <c r="A12" s="235" t="s">
        <v>24</v>
      </c>
      <c r="B12" s="241" t="s">
        <v>25</v>
      </c>
      <c r="C12" s="151">
        <v>6849</v>
      </c>
      <c r="D12" s="151">
        <v>7023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3.5">
      <c r="A13" s="235" t="s">
        <v>28</v>
      </c>
      <c r="B13" s="241" t="s">
        <v>29</v>
      </c>
      <c r="C13" s="151">
        <v>3428</v>
      </c>
      <c r="D13" s="151">
        <v>10688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1410</v>
      </c>
      <c r="D14" s="151">
        <v>4271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88</v>
      </c>
      <c r="D15" s="151">
        <v>198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>
        <v>8</v>
      </c>
      <c r="D18" s="151">
        <v>25</v>
      </c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12332</v>
      </c>
      <c r="D19" s="155">
        <f>SUM(D11:D18)</f>
        <v>22754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6109</v>
      </c>
      <c r="H20" s="158">
        <v>8293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19</v>
      </c>
      <c r="D24" s="151">
        <v>79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13723</v>
      </c>
      <c r="H25" s="154">
        <f>H19+H20+H21</f>
        <v>15907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19</v>
      </c>
      <c r="D27" s="155">
        <f>SUM(D23:D26)</f>
        <v>79</v>
      </c>
      <c r="E27" s="253" t="s">
        <v>83</v>
      </c>
      <c r="F27" s="242" t="s">
        <v>84</v>
      </c>
      <c r="G27" s="154">
        <f>SUM(G28:G30)</f>
        <v>-4582</v>
      </c>
      <c r="H27" s="154">
        <f>SUM(H28:H30)</f>
        <v>-2675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1527</v>
      </c>
      <c r="H28" s="152">
        <v>1515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-6109</v>
      </c>
      <c r="H29" s="316">
        <v>-4190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-7134</v>
      </c>
      <c r="H32" s="316">
        <v>-1919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-11716</v>
      </c>
      <c r="H33" s="154">
        <f>H27+H31+H32</f>
        <v>-4594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2618</v>
      </c>
      <c r="H36" s="154">
        <f>H25+H17+H33</f>
        <v>11924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7204</v>
      </c>
      <c r="H43" s="152">
        <f>3353+3584+393</f>
        <v>7330</v>
      </c>
      <c r="M43" s="157"/>
    </row>
    <row r="44" spans="1:8" ht="13.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>
        <f>1316-7-605</f>
        <v>704</v>
      </c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7214</v>
      </c>
      <c r="H49" s="154">
        <f>SUM(H43:H48)</f>
        <v>8044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300</v>
      </c>
      <c r="H53" s="152">
        <v>494</v>
      </c>
    </row>
    <row r="54" spans="1:8" ht="13.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12351</v>
      </c>
      <c r="D55" s="155">
        <f>D19+D20+D21+D27+D32+D45+D51+D53+D54</f>
        <v>22833</v>
      </c>
      <c r="E55" s="237" t="s">
        <v>172</v>
      </c>
      <c r="F55" s="261" t="s">
        <v>173</v>
      </c>
      <c r="G55" s="154">
        <f>G49+G51+G52+G53+G54</f>
        <v>7514</v>
      </c>
      <c r="H55" s="154">
        <f>H49+H51+H52+H53+H54</f>
        <v>8538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84</v>
      </c>
      <c r="D58" s="151">
        <v>375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f>396-43</f>
        <v>353</v>
      </c>
      <c r="D59" s="151">
        <v>642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3.5">
      <c r="A60" s="235" t="s">
        <v>183</v>
      </c>
      <c r="B60" s="241" t="s">
        <v>184</v>
      </c>
      <c r="C60" s="151">
        <v>665</v>
      </c>
      <c r="D60" s="151">
        <v>684</v>
      </c>
      <c r="E60" s="237" t="s">
        <v>185</v>
      </c>
      <c r="F60" s="242" t="s">
        <v>186</v>
      </c>
      <c r="G60" s="152">
        <v>1316</v>
      </c>
      <c r="H60" s="152">
        <v>612</v>
      </c>
    </row>
    <row r="61" spans="1:18" ht="13.5">
      <c r="A61" s="235" t="s">
        <v>187</v>
      </c>
      <c r="B61" s="244" t="s">
        <v>188</v>
      </c>
      <c r="C61" s="151">
        <v>43</v>
      </c>
      <c r="D61" s="151">
        <v>44</v>
      </c>
      <c r="E61" s="243" t="s">
        <v>189</v>
      </c>
      <c r="F61" s="272" t="s">
        <v>190</v>
      </c>
      <c r="G61" s="154">
        <f>SUM(G62:G68)</f>
        <v>2995</v>
      </c>
      <c r="H61" s="154">
        <f>SUM(H62:H68)</f>
        <v>4856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151+281+209</f>
        <v>641</v>
      </c>
      <c r="H62" s="152">
        <f>136+281+24+81-81</f>
        <v>441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1145</v>
      </c>
      <c r="D64" s="155">
        <f>SUM(D58:D63)</f>
        <v>1745</v>
      </c>
      <c r="E64" s="237" t="s">
        <v>200</v>
      </c>
      <c r="F64" s="242" t="s">
        <v>201</v>
      </c>
      <c r="G64" s="152">
        <v>1610</v>
      </c>
      <c r="H64" s="152">
        <f>8565+1986-3353-3584-81-1986+81</f>
        <v>1628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27</v>
      </c>
      <c r="H65" s="152">
        <v>1986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52</v>
      </c>
      <c r="H66" s="152">
        <v>104</v>
      </c>
    </row>
    <row r="67" spans="1:8" ht="13.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205+44+81</f>
        <v>330</v>
      </c>
      <c r="H67" s="152">
        <f>175+44+65</f>
        <v>284</v>
      </c>
    </row>
    <row r="68" spans="1:8" ht="13.5">
      <c r="A68" s="235" t="s">
        <v>211</v>
      </c>
      <c r="B68" s="241" t="s">
        <v>212</v>
      </c>
      <c r="C68" s="151">
        <f>537-105+2067</f>
        <v>2499</v>
      </c>
      <c r="D68" s="151">
        <f>2937+3-104</f>
        <v>2836</v>
      </c>
      <c r="E68" s="237" t="s">
        <v>213</v>
      </c>
      <c r="F68" s="242" t="s">
        <v>214</v>
      </c>
      <c r="G68" s="152">
        <f>104+66+112+8+43+2+10-10</f>
        <v>335</v>
      </c>
      <c r="H68" s="152">
        <f>71+78+94+180-10</f>
        <v>413</v>
      </c>
    </row>
    <row r="69" spans="1:8" ht="13.5">
      <c r="A69" s="235" t="s">
        <v>215</v>
      </c>
      <c r="B69" s="241" t="s">
        <v>216</v>
      </c>
      <c r="C69" s="151">
        <v>3</v>
      </c>
      <c r="D69" s="151"/>
      <c r="E69" s="251" t="s">
        <v>78</v>
      </c>
      <c r="F69" s="242" t="s">
        <v>217</v>
      </c>
      <c r="G69" s="152">
        <f>7+9+185+2+2</f>
        <v>205</v>
      </c>
      <c r="H69" s="152">
        <f>13+165-1</f>
        <v>177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f>74-74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5917</v>
      </c>
      <c r="H71" s="161">
        <f>H59+H60+H61+H69+H70</f>
        <v>7046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f>38+8</f>
        <v>46</v>
      </c>
      <c r="D74" s="151">
        <f>50+16+23</f>
        <v>89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2548</v>
      </c>
      <c r="D75" s="155">
        <f>SUM(D67:D74)</f>
        <v>2925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5917</v>
      </c>
      <c r="H79" s="162">
        <f>H71+H74+H75+H76</f>
        <v>7046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3698</v>
      </c>
      <c r="D93" s="155">
        <f>D64+D75+D84+D91+D92</f>
        <v>4675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7" t="s">
        <v>268</v>
      </c>
      <c r="B94" s="288" t="s">
        <v>269</v>
      </c>
      <c r="C94" s="164">
        <f>C93+C55</f>
        <v>16049</v>
      </c>
      <c r="D94" s="164">
        <f>D93+D55</f>
        <v>27508</v>
      </c>
      <c r="E94" s="448" t="s">
        <v>270</v>
      </c>
      <c r="F94" s="289" t="s">
        <v>271</v>
      </c>
      <c r="G94" s="165">
        <f>G36+G39+G55+G79</f>
        <v>16049</v>
      </c>
      <c r="H94" s="165">
        <f>H36+H39+H55+H79</f>
        <v>27508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579">
        <v>42123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9" sqref="H9:H11"/>
    </sheetView>
  </sheetViews>
  <sheetFormatPr defaultColWidth="9.37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3.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3.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42004</v>
      </c>
      <c r="C4" s="590"/>
      <c r="D4" s="590"/>
      <c r="E4" s="314"/>
      <c r="F4" s="464"/>
      <c r="G4" s="542"/>
      <c r="H4" s="545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96+89</f>
        <v>185</v>
      </c>
      <c r="D9" s="46">
        <f>642+170</f>
        <v>812</v>
      </c>
      <c r="E9" s="298" t="s">
        <v>285</v>
      </c>
      <c r="F9" s="547" t="s">
        <v>286</v>
      </c>
      <c r="G9" s="548">
        <v>157</v>
      </c>
      <c r="H9" s="548">
        <v>1017</v>
      </c>
    </row>
    <row r="10" spans="1:8" ht="12">
      <c r="A10" s="298" t="s">
        <v>287</v>
      </c>
      <c r="B10" s="299" t="s">
        <v>288</v>
      </c>
      <c r="C10" s="46">
        <f>207-89</f>
        <v>118</v>
      </c>
      <c r="D10" s="46">
        <f>497-32-170</f>
        <v>295</v>
      </c>
      <c r="E10" s="298" t="s">
        <v>289</v>
      </c>
      <c r="F10" s="547" t="s">
        <v>290</v>
      </c>
      <c r="G10" s="548">
        <v>36</v>
      </c>
      <c r="H10" s="548">
        <v>449</v>
      </c>
    </row>
    <row r="11" spans="1:8" ht="12">
      <c r="A11" s="298" t="s">
        <v>291</v>
      </c>
      <c r="B11" s="299" t="s">
        <v>292</v>
      </c>
      <c r="C11" s="46">
        <v>666</v>
      </c>
      <c r="D11" s="46">
        <v>718</v>
      </c>
      <c r="E11" s="300" t="s">
        <v>293</v>
      </c>
      <c r="F11" s="547" t="s">
        <v>294</v>
      </c>
      <c r="G11" s="548">
        <v>175</v>
      </c>
      <c r="H11" s="548">
        <v>518</v>
      </c>
    </row>
    <row r="12" spans="1:8" ht="12">
      <c r="A12" s="298" t="s">
        <v>295</v>
      </c>
      <c r="B12" s="299" t="s">
        <v>296</v>
      </c>
      <c r="C12" s="46">
        <v>205</v>
      </c>
      <c r="D12" s="46">
        <v>619</v>
      </c>
      <c r="E12" s="300" t="s">
        <v>78</v>
      </c>
      <c r="F12" s="547" t="s">
        <v>297</v>
      </c>
      <c r="G12" s="548">
        <f>1717+294+139-1682-292</f>
        <v>176</v>
      </c>
      <c r="H12" s="548">
        <f>37+19+152-33-21</f>
        <v>154</v>
      </c>
    </row>
    <row r="13" spans="1:18" ht="12">
      <c r="A13" s="298" t="s">
        <v>298</v>
      </c>
      <c r="B13" s="299" t="s">
        <v>299</v>
      </c>
      <c r="C13" s="46">
        <v>38</v>
      </c>
      <c r="D13" s="46">
        <v>107</v>
      </c>
      <c r="E13" s="301" t="s">
        <v>51</v>
      </c>
      <c r="F13" s="549" t="s">
        <v>300</v>
      </c>
      <c r="G13" s="546">
        <f>SUM(G9:G12)</f>
        <v>544</v>
      </c>
      <c r="H13" s="546">
        <f>SUM(H9:H12)</f>
        <v>2138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45</v>
      </c>
      <c r="D14" s="46">
        <f>458</f>
        <v>458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290</v>
      </c>
      <c r="D15" s="47">
        <f>515+3+5+1</f>
        <v>524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5844</v>
      </c>
      <c r="D16" s="47">
        <f>153+32</f>
        <v>185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5752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1</v>
      </c>
      <c r="D18" s="48">
        <v>2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7391</v>
      </c>
      <c r="D19" s="49">
        <f>SUM(D9:D15)+D16</f>
        <v>3718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263</v>
      </c>
      <c r="D22" s="46">
        <v>378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4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16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264</v>
      </c>
      <c r="D26" s="49">
        <f>SUM(D22:D25)</f>
        <v>398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7655</v>
      </c>
      <c r="D28" s="50">
        <f>D26+D19</f>
        <v>4116</v>
      </c>
      <c r="E28" s="127" t="s">
        <v>339</v>
      </c>
      <c r="F28" s="552" t="s">
        <v>340</v>
      </c>
      <c r="G28" s="546">
        <f>G13+G15+G24</f>
        <v>544</v>
      </c>
      <c r="H28" s="546">
        <f>H13+H15+H24</f>
        <v>2138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7111</v>
      </c>
      <c r="H30" s="53">
        <f>IF((D28-H28)&gt;0,D28-H28,0)</f>
        <v>1978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7655</v>
      </c>
      <c r="D33" s="49">
        <f>D28+D31+D32</f>
        <v>4116</v>
      </c>
      <c r="E33" s="127" t="s">
        <v>353</v>
      </c>
      <c r="F33" s="552" t="s">
        <v>354</v>
      </c>
      <c r="G33" s="53">
        <f>G32+G31+G28</f>
        <v>544</v>
      </c>
      <c r="H33" s="53">
        <f>H32+H31+H28</f>
        <v>2138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7111</v>
      </c>
      <c r="H34" s="546">
        <f>IF((D33-H33)&gt;0,D33-H33,0)</f>
        <v>1978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23</v>
      </c>
      <c r="D35" s="49">
        <f>D36+D37+D38</f>
        <v>-59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23</v>
      </c>
      <c r="D37" s="430">
        <v>-59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7134</v>
      </c>
      <c r="H39" s="557">
        <f>IF(H34&gt;0,IF(D35+H34&lt;0,0,D35+H34),IF(D34-D35&lt;0,D35-D34,0))</f>
        <v>1919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7134</v>
      </c>
      <c r="H41" s="52">
        <f>IF(D39=0,IF(H39-H40&gt;0,H39-H40+D40,0),IF(D39-D40&lt;0,D40-D39+H40,0))</f>
        <v>1919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7678</v>
      </c>
      <c r="D42" s="53">
        <f>D33+D35+D39</f>
        <v>4057</v>
      </c>
      <c r="E42" s="128" t="s">
        <v>380</v>
      </c>
      <c r="F42" s="129" t="s">
        <v>381</v>
      </c>
      <c r="G42" s="53">
        <f>G39+G33</f>
        <v>7678</v>
      </c>
      <c r="H42" s="53">
        <f>H39+H33</f>
        <v>4057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3.5">
      <c r="A48" s="501" t="s">
        <v>272</v>
      </c>
      <c r="B48" s="579">
        <v>42123</v>
      </c>
      <c r="C48" s="427" t="s">
        <v>382</v>
      </c>
      <c r="D48" s="587"/>
      <c r="E48" s="587"/>
      <c r="F48" s="587"/>
      <c r="G48" s="587"/>
      <c r="H48" s="587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8"/>
      <c r="E50" s="588"/>
      <c r="F50" s="588"/>
      <c r="G50" s="588"/>
      <c r="H50" s="588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C40" sqref="C4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3.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42004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549</v>
      </c>
      <c r="D10" s="54">
        <f>3498-23</f>
        <v>3475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-333</v>
      </c>
      <c r="D11" s="54">
        <v>-891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-223</v>
      </c>
      <c r="D13" s="54">
        <v>-575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</v>
      </c>
      <c r="D14" s="54">
        <v>-50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f>-47-24</f>
        <v>-71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-23</v>
      </c>
      <c r="D20" s="55">
        <f>SUM(D10:D19)</f>
        <v>1884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26</v>
      </c>
      <c r="D23" s="54">
        <v>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24</v>
      </c>
      <c r="D32" s="55">
        <f>SUM(D22:D31)</f>
        <v>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-1669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</v>
      </c>
      <c r="D39" s="54">
        <v>-417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</v>
      </c>
      <c r="D42" s="55">
        <f>SUM(D34:D41)</f>
        <v>-2086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-179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184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3.5">
      <c r="A49" s="579">
        <v>42123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B38" sqref="B38"/>
    </sheetView>
  </sheetViews>
  <sheetFormatPr defaultColWidth="9.37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42004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8293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1515</v>
      </c>
      <c r="J11" s="58">
        <f>'справка №1-БАЛАНС'!H29+'справка №1-БАЛАНС'!H32</f>
        <v>-6109</v>
      </c>
      <c r="K11" s="60"/>
      <c r="L11" s="344">
        <f>SUM(C11:K11)</f>
        <v>11924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8293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1515</v>
      </c>
      <c r="J15" s="61">
        <f t="shared" si="2"/>
        <v>-6109</v>
      </c>
      <c r="K15" s="61">
        <f t="shared" si="2"/>
        <v>0</v>
      </c>
      <c r="L15" s="344">
        <f t="shared" si="1"/>
        <v>11924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-7134</v>
      </c>
      <c r="K16" s="60"/>
      <c r="L16" s="344">
        <f t="shared" si="1"/>
        <v>-7134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-2184</v>
      </c>
      <c r="F28" s="60"/>
      <c r="G28" s="60"/>
      <c r="H28" s="60"/>
      <c r="I28" s="60">
        <v>12</v>
      </c>
      <c r="J28" s="60">
        <v>0</v>
      </c>
      <c r="K28" s="60"/>
      <c r="L28" s="344">
        <f t="shared" si="1"/>
        <v>-2172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6109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1527</v>
      </c>
      <c r="J29" s="59">
        <f t="shared" si="6"/>
        <v>-13243</v>
      </c>
      <c r="K29" s="59">
        <f t="shared" si="6"/>
        <v>0</v>
      </c>
      <c r="L29" s="344">
        <f t="shared" si="1"/>
        <v>2618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6109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1527</v>
      </c>
      <c r="J32" s="59">
        <f t="shared" si="7"/>
        <v>-13243</v>
      </c>
      <c r="K32" s="59">
        <f t="shared" si="7"/>
        <v>0</v>
      </c>
      <c r="L32" s="344">
        <f t="shared" si="1"/>
        <v>2618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3.5">
      <c r="A38" s="579">
        <v>42123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C44" sqref="C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"Алфа Ууд България"АД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3.5">
      <c r="A3" s="601" t="s">
        <v>5</v>
      </c>
      <c r="B3" s="602"/>
      <c r="C3" s="604">
        <f>'справка №1-БАЛАНС'!E5</f>
        <v>42004</v>
      </c>
      <c r="D3" s="604"/>
      <c r="E3" s="604"/>
      <c r="F3" s="483"/>
      <c r="G3" s="483"/>
      <c r="H3" s="483"/>
      <c r="I3" s="483"/>
      <c r="J3" s="483"/>
      <c r="K3" s="483"/>
      <c r="L3" s="483"/>
      <c r="M3" s="609" t="s">
        <v>4</v>
      </c>
      <c r="N3" s="609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5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8936</v>
      </c>
      <c r="E10" s="189">
        <v>2</v>
      </c>
      <c r="F10" s="189">
        <v>52</v>
      </c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1913</v>
      </c>
      <c r="L10" s="65">
        <v>176</v>
      </c>
      <c r="M10" s="65">
        <v>52</v>
      </c>
      <c r="N10" s="74">
        <f aca="true" t="shared" si="4" ref="N10:N39">K10+L10-M10</f>
        <v>2037</v>
      </c>
      <c r="O10" s="65"/>
      <c r="P10" s="65"/>
      <c r="Q10" s="74">
        <f t="shared" si="0"/>
        <v>2037</v>
      </c>
      <c r="R10" s="74">
        <f t="shared" si="1"/>
        <v>6849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18709</v>
      </c>
      <c r="E11" s="189">
        <v>4</v>
      </c>
      <c r="F11" s="189">
        <v>11608</v>
      </c>
      <c r="G11" s="74">
        <f t="shared" si="2"/>
        <v>7105</v>
      </c>
      <c r="H11" s="65"/>
      <c r="I11" s="65"/>
      <c r="J11" s="74">
        <f t="shared" si="3"/>
        <v>7105</v>
      </c>
      <c r="K11" s="65">
        <v>8021</v>
      </c>
      <c r="L11" s="65">
        <f>401+2</f>
        <v>403</v>
      </c>
      <c r="M11" s="65">
        <v>4747</v>
      </c>
      <c r="N11" s="74">
        <f t="shared" si="4"/>
        <v>3677</v>
      </c>
      <c r="O11" s="65"/>
      <c r="P11" s="65"/>
      <c r="Q11" s="74">
        <f t="shared" si="0"/>
        <v>3677</v>
      </c>
      <c r="R11" s="74">
        <f t="shared" si="1"/>
        <v>3428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>
        <v>0</v>
      </c>
      <c r="F12" s="189">
        <v>4339</v>
      </c>
      <c r="G12" s="74">
        <f t="shared" si="2"/>
        <v>2372</v>
      </c>
      <c r="H12" s="65"/>
      <c r="I12" s="65"/>
      <c r="J12" s="74">
        <f t="shared" si="3"/>
        <v>2372</v>
      </c>
      <c r="K12" s="65">
        <v>2440</v>
      </c>
      <c r="L12" s="65">
        <v>28</v>
      </c>
      <c r="M12" s="65">
        <v>1506</v>
      </c>
      <c r="N12" s="74">
        <f t="shared" si="4"/>
        <v>962</v>
      </c>
      <c r="O12" s="65"/>
      <c r="P12" s="65"/>
      <c r="Q12" s="74">
        <f t="shared" si="0"/>
        <v>962</v>
      </c>
      <c r="R12" s="74">
        <f t="shared" si="1"/>
        <v>1410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844</v>
      </c>
      <c r="E13" s="189"/>
      <c r="F13" s="189">
        <v>123</v>
      </c>
      <c r="G13" s="74">
        <f t="shared" si="2"/>
        <v>721</v>
      </c>
      <c r="H13" s="65"/>
      <c r="I13" s="65"/>
      <c r="J13" s="74">
        <f t="shared" si="3"/>
        <v>721</v>
      </c>
      <c r="K13" s="65">
        <v>646</v>
      </c>
      <c r="L13" s="65">
        <v>39</v>
      </c>
      <c r="M13" s="65">
        <v>52</v>
      </c>
      <c r="N13" s="74">
        <f t="shared" si="4"/>
        <v>633</v>
      </c>
      <c r="O13" s="65"/>
      <c r="P13" s="65"/>
      <c r="Q13" s="74">
        <f t="shared" si="0"/>
        <v>633</v>
      </c>
      <c r="R13" s="74">
        <f t="shared" si="1"/>
        <v>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>
        <v>0</v>
      </c>
      <c r="F15" s="455">
        <v>0</v>
      </c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317</v>
      </c>
      <c r="E16" s="189"/>
      <c r="F16" s="189">
        <v>35</v>
      </c>
      <c r="G16" s="74">
        <f t="shared" si="2"/>
        <v>282</v>
      </c>
      <c r="H16" s="65"/>
      <c r="I16" s="65"/>
      <c r="J16" s="74">
        <f t="shared" si="3"/>
        <v>282</v>
      </c>
      <c r="K16" s="65">
        <v>292</v>
      </c>
      <c r="L16" s="65">
        <v>9</v>
      </c>
      <c r="M16" s="65">
        <v>27</v>
      </c>
      <c r="N16" s="74">
        <f t="shared" si="4"/>
        <v>274</v>
      </c>
      <c r="O16" s="65"/>
      <c r="P16" s="65"/>
      <c r="Q16" s="74">
        <f aca="true" t="shared" si="5" ref="Q16:Q25">N16+O16-P16</f>
        <v>274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36066</v>
      </c>
      <c r="E17" s="194">
        <f>SUM(E9:E16)</f>
        <v>6</v>
      </c>
      <c r="F17" s="194">
        <f>SUM(F9:F16)</f>
        <v>16157</v>
      </c>
      <c r="G17" s="74">
        <f t="shared" si="2"/>
        <v>19915</v>
      </c>
      <c r="H17" s="75">
        <f>SUM(H9:H16)</f>
        <v>0</v>
      </c>
      <c r="I17" s="75">
        <f>SUM(I9:I16)</f>
        <v>0</v>
      </c>
      <c r="J17" s="74">
        <f t="shared" si="3"/>
        <v>19915</v>
      </c>
      <c r="K17" s="75">
        <f>SUM(K9:K16)</f>
        <v>13312</v>
      </c>
      <c r="L17" s="75">
        <f>SUM(L9:L16)</f>
        <v>655</v>
      </c>
      <c r="M17" s="75">
        <f>SUM(M9:M16)</f>
        <v>6384</v>
      </c>
      <c r="N17" s="74">
        <f t="shared" si="4"/>
        <v>7583</v>
      </c>
      <c r="O17" s="75">
        <f>SUM(O9:O16)</f>
        <v>0</v>
      </c>
      <c r="P17" s="75">
        <f>SUM(P9:P16)</f>
        <v>0</v>
      </c>
      <c r="Q17" s="74">
        <f t="shared" si="5"/>
        <v>7583</v>
      </c>
      <c r="R17" s="74">
        <f t="shared" si="6"/>
        <v>12332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76</v>
      </c>
      <c r="G22" s="74">
        <f t="shared" si="2"/>
        <v>85</v>
      </c>
      <c r="H22" s="65"/>
      <c r="I22" s="65"/>
      <c r="J22" s="74">
        <f t="shared" si="3"/>
        <v>85</v>
      </c>
      <c r="K22" s="65">
        <v>82</v>
      </c>
      <c r="L22" s="65">
        <v>10</v>
      </c>
      <c r="M22" s="65">
        <v>26</v>
      </c>
      <c r="N22" s="74">
        <f t="shared" si="4"/>
        <v>66</v>
      </c>
      <c r="O22" s="65"/>
      <c r="P22" s="65"/>
      <c r="Q22" s="74">
        <f t="shared" si="5"/>
        <v>66</v>
      </c>
      <c r="R22" s="74">
        <f t="shared" si="6"/>
        <v>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76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82</v>
      </c>
      <c r="L25" s="66">
        <f t="shared" si="7"/>
        <v>10</v>
      </c>
      <c r="M25" s="66">
        <f t="shared" si="7"/>
        <v>26</v>
      </c>
      <c r="N25" s="67">
        <f t="shared" si="4"/>
        <v>66</v>
      </c>
      <c r="O25" s="66">
        <f t="shared" si="7"/>
        <v>0</v>
      </c>
      <c r="P25" s="66">
        <f t="shared" si="7"/>
        <v>0</v>
      </c>
      <c r="Q25" s="67">
        <f t="shared" si="5"/>
        <v>66</v>
      </c>
      <c r="R25" s="67">
        <f t="shared" si="6"/>
        <v>19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36227</v>
      </c>
      <c r="E40" s="437">
        <f>E17+E18+E19+E25+E38+E39</f>
        <v>6</v>
      </c>
      <c r="F40" s="437">
        <f aca="true" t="shared" si="13" ref="F40:R40">F17+F18+F19+F25+F38+F39</f>
        <v>16233</v>
      </c>
      <c r="G40" s="437">
        <f t="shared" si="13"/>
        <v>20000</v>
      </c>
      <c r="H40" s="437">
        <f t="shared" si="13"/>
        <v>0</v>
      </c>
      <c r="I40" s="437">
        <f t="shared" si="13"/>
        <v>0</v>
      </c>
      <c r="J40" s="437">
        <f t="shared" si="13"/>
        <v>20000</v>
      </c>
      <c r="K40" s="437">
        <f t="shared" si="13"/>
        <v>13394</v>
      </c>
      <c r="L40" s="437">
        <f t="shared" si="13"/>
        <v>665</v>
      </c>
      <c r="M40" s="437">
        <f t="shared" si="13"/>
        <v>6410</v>
      </c>
      <c r="N40" s="437">
        <f t="shared" si="13"/>
        <v>7649</v>
      </c>
      <c r="O40" s="437">
        <f t="shared" si="13"/>
        <v>0</v>
      </c>
      <c r="P40" s="437">
        <f t="shared" si="13"/>
        <v>0</v>
      </c>
      <c r="Q40" s="437">
        <f t="shared" si="13"/>
        <v>7649</v>
      </c>
      <c r="R40" s="437">
        <f t="shared" si="13"/>
        <v>12351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6"/>
      <c r="L44" s="616"/>
      <c r="M44" s="616"/>
      <c r="N44" s="616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2" t="s">
        <v>5</v>
      </c>
      <c r="B4" s="621">
        <f>'справка №1-БАЛАНС'!E5</f>
        <v>42004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432</v>
      </c>
      <c r="D28" s="108">
        <v>432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</v>
      </c>
      <c r="D29" s="108">
        <v>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</v>
      </c>
      <c r="D38" s="105">
        <f>SUM(D39:D42)</f>
        <v>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</v>
      </c>
      <c r="D42" s="108">
        <v>46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481</v>
      </c>
      <c r="D43" s="104">
        <f>D24+D28+D29+D31+D30+D32+D33+D38</f>
        <v>481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481</v>
      </c>
      <c r="D44" s="103">
        <f>D43+D21+D19+D9</f>
        <v>481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7204</v>
      </c>
      <c r="D52" s="103">
        <f>SUM(D53:D55)</f>
        <v>0</v>
      </c>
      <c r="E52" s="119">
        <f>C52-D52</f>
        <v>7204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7204</v>
      </c>
      <c r="D54" s="108">
        <v>0</v>
      </c>
      <c r="E54" s="119">
        <f aca="true" t="shared" si="1" ref="E54:E95">C54-D54</f>
        <v>7204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7214</v>
      </c>
      <c r="D66" s="103">
        <f>D52+D56+D61+D62+D63+D64</f>
        <v>0</v>
      </c>
      <c r="E66" s="119">
        <f t="shared" si="1"/>
        <v>7214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300</v>
      </c>
      <c r="D68" s="108"/>
      <c r="E68" s="119">
        <f t="shared" si="1"/>
        <v>300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641</v>
      </c>
      <c r="D71" s="105">
        <f>SUM(D72:D74)</f>
        <v>641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641</v>
      </c>
      <c r="D74" s="108">
        <v>641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2354</v>
      </c>
      <c r="D85" s="104">
        <f>SUM(D86:D90)+D94</f>
        <v>2354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1610</v>
      </c>
      <c r="D87" s="108">
        <v>1610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27</v>
      </c>
      <c r="D88" s="108">
        <v>27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52</v>
      </c>
      <c r="D89" s="108">
        <v>52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335</v>
      </c>
      <c r="D90" s="103">
        <f>SUM(D91:D93)</f>
        <v>335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66</v>
      </c>
      <c r="D92" s="108">
        <v>66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269</v>
      </c>
      <c r="D93" s="108">
        <v>269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330</v>
      </c>
      <c r="D94" s="108">
        <v>330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205</v>
      </c>
      <c r="D95" s="108">
        <v>205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5917</v>
      </c>
      <c r="D96" s="104">
        <f>D85+D80+D75+D71+D95</f>
        <v>5917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13431</v>
      </c>
      <c r="D97" s="104">
        <f>D96+D68+D66</f>
        <v>5917</v>
      </c>
      <c r="E97" s="104">
        <f>E96+E68+E66</f>
        <v>7514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42123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3.5">
      <c r="A5" s="499" t="s">
        <v>5</v>
      </c>
      <c r="B5" s="627">
        <f>'справка №1-БАЛАНС'!E5</f>
        <v>42004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3.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86.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7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9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9" sqref="D159"/>
    </sheetView>
  </sheetViews>
  <sheetFormatPr defaultColWidth="10.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42004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Administrator</cp:lastModifiedBy>
  <cp:lastPrinted>2015-05-05T13:15:02Z</cp:lastPrinted>
  <dcterms:created xsi:type="dcterms:W3CDTF">2000-06-29T12:02:40Z</dcterms:created>
  <dcterms:modified xsi:type="dcterms:W3CDTF">2015-06-17T21:10:18Z</dcterms:modified>
  <cp:category/>
  <cp:version/>
  <cp:contentType/>
  <cp:contentStatus/>
</cp:coreProperties>
</file>