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<sst xmlns="http://schemas.openxmlformats.org/spreadsheetml/2006/main" count="1080" uniqueCount="903">
  <si>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</si>
  <si>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</si>
  <si>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</si>
  <si>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</si>
  <si>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</si>
  <si>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</si>
  <si>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</si>
  <si>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</si>
  <si>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</si>
  <si>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</si>
  <si>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</si>
  <si>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</si>
  <si>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</si>
  <si>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</si>
  <si>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</si>
  <si>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</si>
  <si>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</si>
  <si>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</si>
  <si>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</si>
  <si>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</si>
  <si>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</si>
  <si>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</si>
  <si>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</si>
  <si>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</si>
  <si>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</si>
  <si>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</si>
  <si>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</si>
  <si>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</si>
  <si>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</si>
  <si>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</si>
  <si>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</si>
  <si>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</si>
  <si>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</si>
  <si>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</si>
  <si>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</si>
  <si>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</si>
  <si>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</si>
  <si>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</si>
  <si>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</si>
  <si>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</si>
  <si>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</si>
  <si>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</si>
  <si>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</si>
  <si>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</si>
  <si>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</si>
  <si>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</si>
  <si>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</si>
  <si>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</si>
  <si>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</si>
  <si>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</si>
  <si>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</si>
  <si>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</si>
  <si>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</si>
  <si>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</si>
  <si>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</si>
  <si>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</si>
  <si>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</si>
  <si>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</si>
  <si>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</si>
  <si>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</si>
  <si>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</si>
  <si>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</si>
  <si>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</si>
  <si>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</si>
  <si>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</si>
  <si>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</si>
  <si>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</si>
  <si>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</si>
  <si>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</si>
  <si>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</si>
  <si>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</si>
  <si>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</si>
  <si>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</si>
  <si>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</si>
  <si>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</si>
  <si>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</si>
  <si>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</si>
  <si>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</si>
  <si>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</si>
  <si>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</si>
  <si>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</si>
  <si>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</si>
  <si>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</si>
  <si>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</si>
  <si>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</si>
  <si>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</si>
  <si>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</si>
  <si>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</si>
  <si>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</si>
  <si>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</si>
  <si>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</si>
  <si>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</si>
  <si>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</si>
  <si>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</si>
  <si>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</si>
  <si>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</si>
  <si>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</si>
  <si>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</si>
  <si>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</si>
  <si>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</si>
  <si>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</si>
  <si>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</si>
  <si>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</si>
  <si>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</si>
  <si>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</si>
  <si>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</si>
  <si>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</si>
  <si>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</si>
  <si>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</si>
  <si>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</si>
  <si>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</si>
  <si>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</si>
  <si>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</si>
  <si>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</si>
  <si>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</si>
  <si>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</si>
  <si>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</si>
  <si>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</si>
  <si>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</si>
  <si>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</si>
  <si>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</si>
  <si>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</si>
  <si>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</si>
  <si>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</si>
  <si>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</si>
  <si>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</si>
  <si>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</si>
  <si>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</si>
  <si>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</si>
  <si>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</si>
  <si>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</si>
  <si>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</si>
  <si>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</si>
  <si>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</si>
  <si>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</si>
  <si>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</si>
  <si>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</si>
  <si>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</si>
  <si>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</si>
  <si>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</si>
  <si>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</si>
  <si>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</si>
  <si>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</si>
  <si>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</si>
  <si>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</si>
  <si>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</si>
  <si>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</si>
  <si>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</si>
  <si>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</si>
  <si>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</si>
  <si>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</si>
  <si>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</si>
  <si>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</si>
  <si>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</si>
  <si>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</si>
  <si>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</si>
  <si>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</si>
  <si>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</si>
  <si>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</si>
  <si>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</si>
  <si>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</si>
  <si>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</si>
  <si>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</si>
  <si>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</si>
  <si>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</si>
  <si>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</si>
  <si>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</si>
  <si>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</si>
  <si>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</si>
  <si>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</si>
  <si>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</si>
  <si>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</si>
  <si>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</si>
  <si>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</si>
  <si>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</si>
  <si>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</si>
  <si>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</si>
  <si>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</si>
  <si>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</si>
  <si>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</si>
  <si>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</si>
  <si>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</si>
  <si>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</si>
  <si>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</si>
  <si>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</si>
  <si>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</si>
  <si>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</si>
  <si>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</si>
  <si>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</si>
  <si>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</si>
  <si>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</si>
  <si>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</si>
  <si>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</si>
  <si>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</si>
  <si>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</si>
  <si>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</si>
  <si>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</si>
  <si>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</si>
  <si>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</si>
  <si>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</si>
  <si>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</si>
  <si>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</si>
  <si>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</si>
  <si>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</si>
  <si>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</si>
  <si>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</si>
  <si>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</si>
  <si>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</si>
  <si>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</si>
  <si>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</si>
  <si>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</si>
  <si>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</si>
  <si>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</si>
  <si>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</si>
  <si>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</si>
  <si>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</si>
  <si>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</si>
  <si>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</si>
  <si>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</si>
  <si>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</si>
  <si>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</si>
  <si>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</si>
  <si>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</si>
  <si>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</si>
  <si>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</si>
  <si>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</si>
  <si>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</si>
  <si>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</si>
  <si>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</si>
  <si>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</si>
  <si>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</si>
  <si>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</si>
  <si>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</si>
  <si>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</si>
  <si>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</si>
  <si>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</si>
  <si>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</si>
  <si>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</si>
  <si>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</si>
  <si>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</si>
  <si>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</si>
  <si>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</si>
  <si>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</si>
  <si>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</si>
  <si>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</si>
  <si>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</si>
  <si>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</si>
  <si>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</si>
  <si>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</si>
  <si>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</si>
  <si>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</si>
  <si>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</si>
  <si>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</si>
  <si>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</si>
  <si>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</si>
  <si>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</si>
  <si>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</si>
  <si>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</si>
  <si>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</si>
  <si>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</si>
  <si>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</si>
  <si>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</si>
  <si>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</si>
  <si>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</si>
  <si>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</si>
  <si>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</si>
  <si>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</si>
  <si>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</si>
  <si>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</si>
  <si>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</si>
  <si>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</si>
  <si>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</si>
  <si>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</si>
  <si>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</si>
  <si>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</si>
  <si>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</si>
  <si>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</si>
  <si>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</si>
  <si>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</si>
  <si>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</si>
  <si>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</si>
  <si>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</si>
  <si>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</si>
  <si>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</si>
  <si>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</si>
  <si>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</si>
  <si>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</si>
  <si>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</si>
  <si>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</si>
  <si>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</si>
  <si>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</si>
  <si>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</si>
  <si>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</si>
  <si>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</si>
  <si>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</si>
  <si>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</si>
  <si>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</si>
  <si>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</si>
  <si>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</si>
  <si>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</si>
  <si>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</si>
  <si>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</si>
  <si>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</si>
  <si>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</si>
  <si>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</si>
  <si>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</si>
  <si>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</si>
  <si>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</si>
  <si>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</si>
  <si>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</si>
  <si>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</si>
  <si>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</si>
  <si>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</si>
  <si>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</si>
  <si>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</si>
  <si>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</si>
  <si>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</si>
  <si>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</si>
  <si>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</si>
  <si>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</si>
  <si>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</si>
  <si>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</si>
  <si>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</si>
  <si>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</si>
  <si>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</si>
  <si>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</si>
  <si>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</si>
  <si>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</si>
  <si>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</si>
  <si>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</si>
  <si>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</si>
  <si>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</si>
  <si>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</si>
  <si>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</si>
  <si>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</si>
  <si>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</si>
  <si>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</si>
  <si>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</si>
  <si>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</si>
  <si>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</si>
  <si>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</si>
  <si>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</si>
  <si>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</si>
  <si>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</si>
  <si>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</si>
  <si>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</si>
  <si>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</si>
  <si>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</si>
  <si>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</si>
  <si>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</si>
  <si>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</si>
  <si>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</si>
  <si>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</si>
  <si>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</si>
  <si>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</si>
  <si>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</si>
  <si>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</si>
  <si>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</si>
  <si>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</si>
  <si>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</si>
  <si>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</si>
  <si>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</si>
  <si>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</si>
  <si>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</si>
  <si>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</si>
  <si>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</si>
  <si>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</si>
  <si>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</si>
  <si>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</si>
  <si>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</si>
  <si>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</si>
  <si>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</si>
  <si>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</si>
  <si>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</si>
  <si>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</si>
  <si>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</si>
  <si>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</si>
  <si>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</si>
  <si>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</si>
  <si>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</si>
  <si>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</si>
  <si>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</si>
  <si>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</si>
  <si>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</si>
  <si>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</si>
  <si>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</si>
  <si>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</si>
  <si>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</si>
  <si>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</si>
  <si>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</si>
  <si>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</si>
  <si>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</si>
  <si>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</si>
  <si>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</si>
  <si>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</si>
  <si>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</si>
  <si>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</si>
  <si>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</si>
  <si>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</si>
  <si>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</si>
  <si>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</si>
  <si>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</si>
  <si>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</si>
  <si>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</si>
  <si>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</si>
  <si>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</si>
  <si>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</si>
  <si>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</si>
  <si>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</si>
  <si>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</si>
  <si>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</si>
  <si>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</si>
  <si>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</si>
  <si>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</si>
  <si>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</si>
  <si>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</si>
  <si>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</si>
  <si>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</si>
  <si>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</si>
  <si>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</si>
  <si>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</si>
  <si>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</si>
  <si>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</si>
  <si>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</si>
  <si>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</si>
  <si>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</si>
  <si>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</si>
  <si>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</si>
  <si>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</si>
  <si>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</si>
  <si>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</si>
  <si>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</si>
  <si>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</si>
  <si>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</si>
  <si>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</si>
  <si>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</si>
  <si>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</si>
  <si>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</si>
  <si>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</si>
  <si>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</si>
  <si>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</si>
  <si>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</si>
  <si>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</si>
  <si>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</si>
  <si>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</si>
  <si>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</si>
  <si>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</si>
  <si>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</si>
  <si>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</si>
  <si>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</si>
  <si>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</si>
  <si>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</si>
  <si>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</si>
  <si>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</si>
  <si>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</si>
  <si>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</si>
  <si>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</si>
  <si>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</si>
  <si>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</si>
  <si>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</si>
  <si>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</si>
  <si>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</si>
  <si>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</si>
  <si>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</si>
  <si>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</si>
  <si>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</si>
  <si>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</si>
  <si>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</si>
  <si>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</si>
  <si>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</si>
  <si>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</si>
  <si>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</si>
  <si>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</si>
  <si>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</si>
  <si>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</si>
  <si>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</si>
  <si>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</si>
  <si>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</si>
  <si>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</si>
  <si>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</si>
  <si>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</si>
  <si>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</si>
  <si>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</si>
  <si>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</si>
  <si>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</si>
  <si>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</si>
  <si>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</si>
  <si>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</si>
  <si>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</si>
  <si>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</si>
  <si>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</si>
  <si>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</si>
  <si>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</si>
  <si>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</si>
  <si>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</si>
  <si>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</si>
  <si>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</si>
  <si>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</si>
  <si>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</si>
  <si>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</si>
  <si>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</si>
  <si>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</si>
  <si>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</si>
  <si>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</si>
  <si>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</si>
  <si>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</si>
  <si>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</si>
  <si>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</si>
  <si>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</si>
  <si>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</si>
  <si>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</si>
  <si>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</si>
  <si>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</si>
  <si>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</si>
  <si>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</si>
  <si>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</si>
  <si>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</si>
  <si>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</si>
  <si>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</si>
  <si>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</si>
  <si>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</si>
  <si>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</si>
  <si>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</si>
  <si>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</si>
  <si>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</si>
  <si>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</si>
  <si>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</si>
  <si>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</si>
  <si>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</si>
  <si>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</si>
  <si>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</si>
  <si>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</si>
  <si>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</si>
  <si>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</si>
  <si>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</si>
  <si>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</si>
  <si>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</si>
  <si>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</si>
  <si>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</si>
  <si>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</si>
  <si>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</si>
  <si>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</si>
  <si>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</si>
  <si>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</si>
  <si>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</si>
  <si>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</si>
  <si>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</si>
  <si>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</si>
  <si>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</si>
  <si>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</si>
  <si>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</si>
  <si>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</si>
  <si>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</si>
  <si>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</si>
  <si>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</si>
  <si>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</si>
  <si>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</si>
  <si>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</si>
  <si>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</si>
  <si>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</si>
  <si>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</si>
  <si>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</si>
  <si>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</si>
  <si>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</si>
  <si>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</si>
  <si>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</si>
  <si>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</si>
  <si>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</si>
  <si>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</si>
  <si>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</si>
  <si>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</si>
  <si>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</si>
  <si>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</si>
  <si>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</si>
  <si>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</si>
  <si>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</si>
  <si>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</si>
  <si>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</si>
  <si>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</si>
  <si>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</si>
  <si>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</si>
  <si>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</si>
  <si>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</si>
  <si>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</si>
  <si>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</si>
  <si>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</si>
  <si>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</si>
  <si>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</si>
  <si>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</si>
  <si>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</si>
  <si>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</si>
  <si>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</si>
  <si>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</si>
  <si>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</si>
  <si>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</si>
  <si>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</si>
  <si>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</si>
  <si>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</si>
  <si>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</si>
  <si>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</si>
  <si>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</si>
  <si>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</si>
  <si>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</si>
  <si>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</si>
  <si>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</si>
  <si>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</si>
  <si>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</si>
  <si>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</si>
  <si>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</si>
  <si>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</si>
  <si>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</si>
  <si>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</si>
  <si>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</si>
  <si>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</si>
  <si>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</si>
  <si>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</si>
  <si>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</si>
  <si>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</si>
  <si>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</si>
  <si>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</si>
  <si>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</si>
  <si>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</si>
  <si>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</si>
  <si>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</si>
  <si>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</si>
  <si>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</si>
  <si>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</si>
  <si>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</si>
  <si>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</si>
  <si>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</si>
  <si>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</si>
  <si>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</si>
  <si>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</si>
  <si>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</si>
  <si>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</si>
  <si>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</si>
  <si>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</si>
  <si>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</si>
  <si>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</si>
  <si>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</si>
  <si>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</si>
  <si>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</si>
  <si>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</si>
  <si>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</si>
  <si>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</si>
  <si>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</si>
  <si>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</si>
  <si>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</si>
  <si>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</si>
  <si>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</si>
  <si>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</si>
  <si>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</si>
  <si>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</si>
  <si>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</si>
  <si>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</si>
  <si>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</si>
  <si>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</si>
  <si>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</si>
  <si>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</si>
  <si>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</si>
  <si>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</si>
  <si>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</si>
  <si>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</si>
  <si>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</si>
  <si>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</si>
  <si>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</si>
  <si>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</si>
  <si>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</si>
  <si>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</si>
  <si>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</si>
  <si>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</si>
  <si>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</si>
  <si>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</si>
  <si>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</si>
  <si>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</si>
  <si>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</si>
  <si>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</si>
  <si>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</si>
  <si>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</si>
  <si>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</si>
  <si>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</si>
  <si>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</si>
  <si>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</si>
  <si>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</si>
  <si>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</si>
  <si>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</si>
  <si>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</si>
  <si>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</si>
  <si>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</si>
  <si>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</si>
  <si>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</si>
  <si>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</si>
  <si>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</si>
  <si>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</si>
  <si>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</si>
  <si>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</si>
  <si>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</si>
  <si>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</si>
  <si>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</si>
  <si>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</si>
  <si>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</si>
  <si>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</si>
  <si>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</si>
  <si>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</si>
  <si>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</si>
  <si>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</si>
  <si>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</si>
  <si>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</si>
  <si>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</si>
  <si>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</si>
  <si>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</si>
  <si>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</si>
  <si>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</si>
  <si>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</si>
  <si>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</si>
  <si>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</si>
  <si>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</si>
  <si>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</si>
  <si>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</si>
  <si>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</si>
  <si>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</si>
  <si>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</si>
  <si>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</si>
  <si>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</si>
  <si>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</si>
  <si>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</si>
  <si>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</si>
  <si>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</si>
  <si>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</si>
  <si>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</si>
  <si>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</si>
  <si>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</si>
  <si>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</si>
  <si>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</si>
  <si>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</si>
  <si>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</si>
  <si>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</si>
  <si>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</si>
  <si>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</si>
  <si>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</si>
  <si>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</si>
  <si>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</si>
  <si>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</si>
  <si>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</si>
  <si>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</si>
  <si>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</si>
  <si>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</si>
  <si>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</si>
  <si>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</si>
  <si>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</si>
  <si>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</si>
  <si>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</si>
  <si>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</si>
  <si>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</si>
  <si>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</si>
  <si>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</si>
  <si>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</si>
  <si>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</si>
  <si>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</si>
  <si>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</si>
  <si>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</si>
  <si>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</si>
  <si>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</si>
  <si>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</si>
  <si>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</si>
  <si>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</si>
  <si>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</si>
  <si>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</si>
  <si>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</si>
  <si>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</si>
  <si>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</si>
  <si>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</si>
  <si>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</si>
  <si>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</si>
  <si>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</si>
  <si>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</si>
  <si>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</si>
  <si>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</si>
  <si>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</si>
  <si>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</si>
  <si>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</si>
  <si>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</si>
  <si>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</si>
  <si>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</si>
  <si>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</si>
  <si>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</si>
  <si>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</si>
  <si>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</si>
  <si>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</si>
  <si>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</si>
  <si>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</si>
  <si>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</si>
  <si>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</si>
  <si>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</si>
  <si>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</si>
  <si>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</si>
  <si>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</si>
  <si>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</si>
  <si>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</si>
  <si>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</si>
  <si>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</si>
  <si>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</si>
  <si>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</si>
  <si>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</si>
  <si>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</si>
  <si>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</si>
  <si>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</si>
  <si>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</si>
  <si>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</si>
  <si>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</si>
  <si>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</si>
  <si>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</si>
  <si>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</si>
  <si>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</si>
  <si>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</si>
  <si>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</si>
  <si>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</si>
  <si>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</si>
  <si>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</si>
  <si>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</si>
  <si>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</si>
  <si>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</si>
  <si>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</si>
  <si>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</si>
  <si>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</si>
  <si>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</si>
  <si>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</si>
  <si>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</si>
  <si>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</si>
  <si>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</si>
  <si>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</si>
  <si>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</si>
  <si>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</si>
  <si>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</si>
  <si>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</si>
  <si>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</si>
  <si>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</si>
  <si>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</si>
  <si>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</si>
  <si>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</si>
  <si>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</si>
  <si>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</si>
  <si>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</si>
  <si>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</si>
  <si>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</si>
  <si>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</si>
  <si>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</si>
  <si>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</si>
  <si>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</si>
  <si>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</si>
  <si>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</si>
  <si>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</si>
  <si>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</si>
  <si>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</si>
  <si>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</si>
  <si>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</si>
  <si>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</si>
  <si>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</si>
  <si>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</si>
  <si>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</si>
  <si>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</si>
  <si>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</si>
  <si>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</si>
  <si>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</si>
  <si>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</si>
  <si>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</si>
  <si>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</si>
  <si>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</si>
  <si>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</si>
  <si>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</si>
  <si>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</si>
  <si>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</si>
  <si>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</si>
  <si>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</si>
  <si>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</si>
  <si>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</si>
  <si>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</si>
  <si>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</si>
  <si>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</si>
  <si>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</si>
  <si>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</si>
  <si>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</si>
  <si>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</si>
  <si>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</si>
  <si>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 xml:space="preserve">                                                           </t>
  </si>
  <si>
    <t>2. "София Инвест Брокеридж" АД</t>
  </si>
  <si>
    <t>7. "ТЕ Плевен" АД</t>
  </si>
  <si>
    <t>4. "Нора" АД</t>
  </si>
  <si>
    <t>5. "Корела" АД</t>
  </si>
  <si>
    <t>6. "Елпром Елин" АД</t>
  </si>
  <si>
    <t>7. "Божур - 71" АД</t>
  </si>
  <si>
    <t>8. "Диамант" АД</t>
  </si>
  <si>
    <t>9. "Лейди София" АД</t>
  </si>
  <si>
    <t>10. "Вихрен Благеовград" АД</t>
  </si>
  <si>
    <t>11.Други</t>
  </si>
  <si>
    <t>12. "Инкомс Телеком Холдинг" АД</t>
  </si>
  <si>
    <t>13. "Полимери" АД</t>
  </si>
  <si>
    <t>14."Пластимо" АД</t>
  </si>
  <si>
    <t>01.01.-30.06.2012 г.</t>
  </si>
  <si>
    <t>20.07.2012 г.</t>
  </si>
  <si>
    <t xml:space="preserve">Дата  на съставяне: 20.07.2012 г.                                                                                                                        </t>
  </si>
  <si>
    <t xml:space="preserve">Дата на съставяне: 20.07.2012 г.                       </t>
  </si>
  <si>
    <t>Дата на съставяне:20.07.2012</t>
  </si>
</sst>
</file>

<file path=xl/styles.xml><?xml version="1.0" encoding="utf-8"?>
<styleSheet xmlns="http://schemas.openxmlformats.org/spreadsheetml/2006/main">
  <numFmts count="11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_-* ###,0&quot;.&quot;00\ &quot;лв&quot;_-;\-* ###,0&quot;.&quot;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77">
      <selection activeCell="G94" sqref="G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4" t="s">
        <v>1</v>
      </c>
      <c r="B3" s="575"/>
      <c r="C3" s="575"/>
      <c r="D3" s="575"/>
      <c r="E3" s="462" t="s">
        <v>864</v>
      </c>
      <c r="F3" s="217" t="s">
        <v>2</v>
      </c>
      <c r="G3" s="172"/>
      <c r="H3" s="461">
        <v>121576032</v>
      </c>
    </row>
    <row r="4" spans="1:8" ht="15">
      <c r="A4" s="574" t="s">
        <v>3</v>
      </c>
      <c r="B4" s="580"/>
      <c r="C4" s="580"/>
      <c r="D4" s="580"/>
      <c r="E4" s="504" t="s">
        <v>865</v>
      </c>
      <c r="F4" s="576" t="s">
        <v>4</v>
      </c>
      <c r="G4" s="577"/>
      <c r="H4" s="461">
        <v>13</v>
      </c>
    </row>
    <row r="5" spans="1:8" ht="15">
      <c r="A5" s="574" t="s">
        <v>5</v>
      </c>
      <c r="B5" s="575"/>
      <c r="C5" s="575"/>
      <c r="D5" s="575"/>
      <c r="E5" s="505" t="s">
        <v>898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385</v>
      </c>
      <c r="D11" s="151">
        <v>385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111</v>
      </c>
      <c r="D12" s="151">
        <v>116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12</v>
      </c>
      <c r="D13" s="151">
        <v>13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561</v>
      </c>
      <c r="D19" s="155">
        <f>SUM(D11:D18)</f>
        <v>568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-74</v>
      </c>
      <c r="H20" s="158">
        <v>-692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20573</v>
      </c>
      <c r="H25" s="154">
        <f>H19+H20+H21</f>
        <v>19955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3329</v>
      </c>
      <c r="H27" s="154">
        <f>SUM(H28:H30)</f>
        <v>4032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3329</v>
      </c>
      <c r="H28" s="152">
        <v>4032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-339</v>
      </c>
      <c r="H32" s="316">
        <v>-703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2990</v>
      </c>
      <c r="H33" s="154">
        <f>H27+H31+H32</f>
        <v>3329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16641</v>
      </c>
      <c r="D34" s="155">
        <f>SUM(D35:D38)</f>
        <v>18933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12187</v>
      </c>
      <c r="D35" s="151">
        <v>12187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30147</v>
      </c>
      <c r="H36" s="154">
        <f>H25+H17+H33</f>
        <v>29868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4331</v>
      </c>
      <c r="D38" s="151">
        <v>6623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16671</v>
      </c>
      <c r="D45" s="155">
        <f>D34+D39+D44</f>
        <v>18963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7901</v>
      </c>
      <c r="D47" s="151">
        <v>7728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7901</v>
      </c>
      <c r="D51" s="155">
        <f>SUM(D47:D50)</f>
        <v>7728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12</v>
      </c>
      <c r="H53" s="152"/>
    </row>
    <row r="54" spans="1:8" ht="15">
      <c r="A54" s="235" t="s">
        <v>166</v>
      </c>
      <c r="B54" s="249" t="s">
        <v>167</v>
      </c>
      <c r="C54" s="151"/>
      <c r="D54" s="151">
        <v>61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25133</v>
      </c>
      <c r="D55" s="155">
        <f>D19+D20+D21+D27+D32+D45+D51+D53+D54</f>
        <v>27320</v>
      </c>
      <c r="E55" s="237" t="s">
        <v>172</v>
      </c>
      <c r="F55" s="261" t="s">
        <v>173</v>
      </c>
      <c r="G55" s="154">
        <f>G49+G51+G52+G53+G54</f>
        <v>12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2561</v>
      </c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123</v>
      </c>
      <c r="H61" s="154">
        <f>SUM(H62:H68)</f>
        <v>173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60</v>
      </c>
      <c r="H62" s="152">
        <v>129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</v>
      </c>
      <c r="H66" s="152">
        <v>17</v>
      </c>
    </row>
    <row r="67" spans="1:8" ht="15">
      <c r="A67" s="235" t="s">
        <v>207</v>
      </c>
      <c r="B67" s="241" t="s">
        <v>208</v>
      </c>
      <c r="C67" s="151">
        <v>4020</v>
      </c>
      <c r="D67" s="151">
        <v>2568</v>
      </c>
      <c r="E67" s="237" t="s">
        <v>209</v>
      </c>
      <c r="F67" s="242" t="s">
        <v>210</v>
      </c>
      <c r="G67" s="152">
        <v>3</v>
      </c>
      <c r="H67" s="152">
        <v>3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43</v>
      </c>
      <c r="H68" s="152">
        <v>24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3923</v>
      </c>
      <c r="H69" s="152">
        <v>7102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6607</v>
      </c>
      <c r="H71" s="161">
        <f>H59+H60+H61+H69+H70</f>
        <v>7275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203</v>
      </c>
      <c r="D74" s="151">
        <v>333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4223</v>
      </c>
      <c r="D75" s="155">
        <f>SUM(D67:D74)</f>
        <v>2901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4043</v>
      </c>
      <c r="D78" s="155">
        <f>SUM(D79:D81)</f>
        <v>4000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4040</v>
      </c>
      <c r="D79" s="151">
        <v>3997</v>
      </c>
      <c r="E79" s="251" t="s">
        <v>242</v>
      </c>
      <c r="F79" s="261" t="s">
        <v>243</v>
      </c>
      <c r="G79" s="162">
        <f>G71+G74+G75+G76</f>
        <v>6607</v>
      </c>
      <c r="H79" s="162">
        <f>H71+H74+H75+H76</f>
        <v>7275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4043</v>
      </c>
      <c r="D84" s="155">
        <f>D83+D82+D78</f>
        <v>4000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3357</v>
      </c>
      <c r="D88" s="151">
        <v>2913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3364</v>
      </c>
      <c r="D91" s="155">
        <f>SUM(D87:D90)</f>
        <v>2919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11633</v>
      </c>
      <c r="D93" s="155">
        <f>D64+D75+D84+D91+D92</f>
        <v>9823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36766</v>
      </c>
      <c r="D94" s="164">
        <f>D93+D55</f>
        <v>37143</v>
      </c>
      <c r="E94" s="449" t="s">
        <v>270</v>
      </c>
      <c r="F94" s="289" t="s">
        <v>271</v>
      </c>
      <c r="G94" s="165">
        <f>G36+G39+G55+G79</f>
        <v>36766</v>
      </c>
      <c r="H94" s="165">
        <f>H36+H39+H55+H79</f>
        <v>37143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8" t="s">
        <v>273</v>
      </c>
      <c r="D98" s="578"/>
      <c r="E98" s="578"/>
      <c r="F98" s="170"/>
      <c r="G98" s="171"/>
      <c r="H98" s="172"/>
      <c r="M98" s="157"/>
    </row>
    <row r="99" spans="1:8" ht="15">
      <c r="A99" s="573">
        <v>41110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8" t="s">
        <v>857</v>
      </c>
      <c r="D100" s="579"/>
      <c r="E100" s="579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3">
      <selection activeCell="A50" sqref="A5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3" t="str">
        <f>'справка №1-БАЛАНС'!E3</f>
        <v>"Българска Холдингова Компания" АД</v>
      </c>
      <c r="C2" s="583"/>
      <c r="D2" s="583"/>
      <c r="E2" s="583"/>
      <c r="F2" s="585" t="s">
        <v>2</v>
      </c>
      <c r="G2" s="585"/>
      <c r="H2" s="526">
        <f>'справка №1-БАЛАНС'!H3</f>
        <v>121576032</v>
      </c>
    </row>
    <row r="3" spans="1:8" ht="15">
      <c r="A3" s="467" t="s">
        <v>275</v>
      </c>
      <c r="B3" s="583" t="str">
        <f>'справка №1-БАЛАНС'!E4</f>
        <v>неконсолидиран</v>
      </c>
      <c r="C3" s="583"/>
      <c r="D3" s="583"/>
      <c r="E3" s="583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4" t="str">
        <f>'справка №1-БАЛАНС'!E5</f>
        <v>01.01.-30.06.2012 г.</v>
      </c>
      <c r="C4" s="584"/>
      <c r="D4" s="584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</v>
      </c>
      <c r="D9" s="46">
        <v>4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105</v>
      </c>
      <c r="D10" s="46">
        <v>33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7</v>
      </c>
      <c r="D11" s="46">
        <v>7</v>
      </c>
      <c r="E11" s="300" t="s">
        <v>293</v>
      </c>
      <c r="F11" s="549" t="s">
        <v>294</v>
      </c>
      <c r="G11" s="550">
        <v>46</v>
      </c>
      <c r="H11" s="550">
        <v>60</v>
      </c>
    </row>
    <row r="12" spans="1:8" ht="12">
      <c r="A12" s="298" t="s">
        <v>295</v>
      </c>
      <c r="B12" s="299" t="s">
        <v>296</v>
      </c>
      <c r="C12" s="46">
        <v>227</v>
      </c>
      <c r="D12" s="46">
        <v>261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34</v>
      </c>
      <c r="D13" s="46">
        <v>32</v>
      </c>
      <c r="E13" s="301" t="s">
        <v>51</v>
      </c>
      <c r="F13" s="551" t="s">
        <v>300</v>
      </c>
      <c r="G13" s="548">
        <f>SUM(G9:G12)</f>
        <v>46</v>
      </c>
      <c r="H13" s="548">
        <f>SUM(H9:H12)</f>
        <v>60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</v>
      </c>
      <c r="D16" s="47">
        <v>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378</v>
      </c>
      <c r="D19" s="49">
        <f>SUM(D9:D15)+D16</f>
        <v>344</v>
      </c>
      <c r="E19" s="304" t="s">
        <v>317</v>
      </c>
      <c r="F19" s="552" t="s">
        <v>318</v>
      </c>
      <c r="G19" s="550">
        <v>602</v>
      </c>
      <c r="H19" s="550">
        <v>731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77</v>
      </c>
      <c r="H21" s="550"/>
    </row>
    <row r="22" spans="1:8" ht="24">
      <c r="A22" s="304" t="s">
        <v>324</v>
      </c>
      <c r="B22" s="305" t="s">
        <v>325</v>
      </c>
      <c r="C22" s="46">
        <v>1</v>
      </c>
      <c r="D22" s="46">
        <v>4</v>
      </c>
      <c r="E22" s="304" t="s">
        <v>326</v>
      </c>
      <c r="F22" s="552" t="s">
        <v>327</v>
      </c>
      <c r="G22" s="550">
        <v>128</v>
      </c>
      <c r="H22" s="550"/>
    </row>
    <row r="23" spans="1:8" ht="24">
      <c r="A23" s="298" t="s">
        <v>328</v>
      </c>
      <c r="B23" s="305" t="s">
        <v>329</v>
      </c>
      <c r="C23" s="46">
        <v>765</v>
      </c>
      <c r="D23" s="46"/>
      <c r="E23" s="298" t="s">
        <v>330</v>
      </c>
      <c r="F23" s="552" t="s">
        <v>331</v>
      </c>
      <c r="G23" s="550">
        <v>42</v>
      </c>
      <c r="H23" s="550">
        <v>237</v>
      </c>
    </row>
    <row r="24" spans="1:18" ht="12">
      <c r="A24" s="298" t="s">
        <v>332</v>
      </c>
      <c r="B24" s="305" t="s">
        <v>333</v>
      </c>
      <c r="C24" s="46"/>
      <c r="D24" s="46">
        <v>167</v>
      </c>
      <c r="E24" s="301" t="s">
        <v>103</v>
      </c>
      <c r="F24" s="554" t="s">
        <v>334</v>
      </c>
      <c r="G24" s="548">
        <f>SUM(G19:G23)</f>
        <v>849</v>
      </c>
      <c r="H24" s="548">
        <f>SUM(H19:H23)</f>
        <v>968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42</v>
      </c>
      <c r="D25" s="46">
        <v>70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808</v>
      </c>
      <c r="D26" s="49">
        <f>SUM(D22:D25)</f>
        <v>241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1186</v>
      </c>
      <c r="D28" s="50">
        <f>D26+D19</f>
        <v>585</v>
      </c>
      <c r="E28" s="127" t="s">
        <v>339</v>
      </c>
      <c r="F28" s="554" t="s">
        <v>340</v>
      </c>
      <c r="G28" s="548">
        <f>G13+G15+G24</f>
        <v>895</v>
      </c>
      <c r="H28" s="548">
        <f>H13+H15+H24</f>
        <v>1028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443</v>
      </c>
      <c r="E30" s="127" t="s">
        <v>343</v>
      </c>
      <c r="F30" s="554" t="s">
        <v>344</v>
      </c>
      <c r="G30" s="53">
        <f>IF((C28-G28)&gt;0,C28-G28,0)</f>
        <v>291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1186</v>
      </c>
      <c r="D33" s="49">
        <f>D28+D31+D32</f>
        <v>585</v>
      </c>
      <c r="E33" s="127" t="s">
        <v>353</v>
      </c>
      <c r="F33" s="554" t="s">
        <v>354</v>
      </c>
      <c r="G33" s="53">
        <f>G32+G31+G28</f>
        <v>895</v>
      </c>
      <c r="H33" s="53">
        <f>H32+H31+H28</f>
        <v>1028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443</v>
      </c>
      <c r="E34" s="128" t="s">
        <v>357</v>
      </c>
      <c r="F34" s="554" t="s">
        <v>358</v>
      </c>
      <c r="G34" s="548">
        <f>IF((C33-G33)&gt;0,C33-G33,0)</f>
        <v>291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48</v>
      </c>
      <c r="D35" s="49">
        <f>D36+D37+D38</f>
        <v>44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43</v>
      </c>
      <c r="D36" s="46">
        <v>20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5</v>
      </c>
      <c r="D37" s="430">
        <v>24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399</v>
      </c>
      <c r="E39" s="313" t="s">
        <v>369</v>
      </c>
      <c r="F39" s="558" t="s">
        <v>370</v>
      </c>
      <c r="G39" s="559">
        <f>IF(G34&gt;0,IF(C35+G34&lt;0,0,C35+G34),IF(C34-C35&lt;0,C35-C34,0))</f>
        <v>339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399</v>
      </c>
      <c r="E41" s="127" t="s">
        <v>376</v>
      </c>
      <c r="F41" s="558" t="s">
        <v>377</v>
      </c>
      <c r="G41" s="52">
        <f>IF(G39-G40&gt;0,G39-G40,0)</f>
        <v>339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1234</v>
      </c>
      <c r="D42" s="53">
        <f>D33+D35+D39</f>
        <v>1028</v>
      </c>
      <c r="E42" s="128" t="s">
        <v>380</v>
      </c>
      <c r="F42" s="129" t="s">
        <v>381</v>
      </c>
      <c r="G42" s="53">
        <f>G39+G33</f>
        <v>1234</v>
      </c>
      <c r="H42" s="53">
        <f>H39+H33</f>
        <v>1028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6" t="s">
        <v>862</v>
      </c>
      <c r="B45" s="586"/>
      <c r="C45" s="586"/>
      <c r="D45" s="586"/>
      <c r="E45" s="58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629">
        <v>41110</v>
      </c>
      <c r="C48" s="427" t="s">
        <v>383</v>
      </c>
      <c r="D48" s="581" t="s">
        <v>866</v>
      </c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2" t="s">
        <v>867</v>
      </c>
      <c r="E50" s="582"/>
      <c r="F50" s="582"/>
      <c r="G50" s="582"/>
      <c r="H50" s="58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25">
      <selection activeCell="D47" sqref="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01.01.-30.06.2012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32</v>
      </c>
      <c r="D10" s="54">
        <v>52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-128</v>
      </c>
      <c r="D11" s="54">
        <v>-65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-195</v>
      </c>
      <c r="D13" s="54">
        <v>-289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28</v>
      </c>
      <c r="D18" s="54">
        <v>-18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-85</v>
      </c>
      <c r="D19" s="54">
        <v>-26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-348</v>
      </c>
      <c r="D20" s="55">
        <f>SUM(D10:D19)</f>
        <v>-346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>
        <v>-462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2363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413</v>
      </c>
      <c r="D31" s="54">
        <v>553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2776</v>
      </c>
      <c r="D32" s="55">
        <f>SUM(D22:D31)</f>
        <v>91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1212</v>
      </c>
      <c r="D36" s="54">
        <v>198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-30</v>
      </c>
      <c r="D39" s="54">
        <v>-59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-3165</v>
      </c>
      <c r="D41" s="54">
        <v>-330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-1983</v>
      </c>
      <c r="D42" s="55">
        <f>SUM(D34:D41)</f>
        <v>-191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445</v>
      </c>
      <c r="D43" s="55">
        <f>D42+D32+D20</f>
        <v>-446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2919</v>
      </c>
      <c r="D44" s="132">
        <v>2031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3364</v>
      </c>
      <c r="D45" s="55">
        <f>D44+D43</f>
        <v>1585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3364</v>
      </c>
      <c r="D46" s="56">
        <v>1585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899</v>
      </c>
      <c r="B50" s="436" t="s">
        <v>383</v>
      </c>
      <c r="C50" s="587" t="s">
        <v>866</v>
      </c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7" t="s">
        <v>867</v>
      </c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8" t="s">
        <v>461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0" t="str">
        <f>'справка №1-БАЛАНС'!E3</f>
        <v>"Българска Холдингова Компания" АД</v>
      </c>
      <c r="C3" s="590"/>
      <c r="D3" s="590"/>
      <c r="E3" s="590"/>
      <c r="F3" s="590"/>
      <c r="G3" s="590"/>
      <c r="H3" s="590"/>
      <c r="I3" s="590"/>
      <c r="J3" s="476"/>
      <c r="K3" s="592" t="s">
        <v>2</v>
      </c>
      <c r="L3" s="592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4" t="str">
        <f>'справка №1-БАЛАНС'!E5</f>
        <v>01.01.-30.06.2012 г.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-692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4032</v>
      </c>
      <c r="J11" s="58">
        <f>'справка №1-БАЛАНС'!H29+'справка №1-БАЛАНС'!H32</f>
        <v>-703</v>
      </c>
      <c r="K11" s="60"/>
      <c r="L11" s="344">
        <f>SUM(C11:K11)</f>
        <v>29868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-692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4032</v>
      </c>
      <c r="J15" s="61">
        <f t="shared" si="2"/>
        <v>-703</v>
      </c>
      <c r="K15" s="61">
        <f t="shared" si="2"/>
        <v>0</v>
      </c>
      <c r="L15" s="344">
        <f t="shared" si="1"/>
        <v>29868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-339</v>
      </c>
      <c r="K16" s="60"/>
      <c r="L16" s="344">
        <f t="shared" si="1"/>
        <v>-339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618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618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>
        <v>618</v>
      </c>
      <c r="F25" s="185"/>
      <c r="G25" s="185"/>
      <c r="H25" s="185"/>
      <c r="I25" s="185"/>
      <c r="J25" s="185"/>
      <c r="K25" s="185"/>
      <c r="L25" s="344">
        <f t="shared" si="1"/>
        <v>618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-74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4032</v>
      </c>
      <c r="J29" s="59">
        <f t="shared" si="6"/>
        <v>-1042</v>
      </c>
      <c r="K29" s="59">
        <f t="shared" si="6"/>
        <v>0</v>
      </c>
      <c r="L29" s="344">
        <f t="shared" si="1"/>
        <v>30147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-74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4032</v>
      </c>
      <c r="J32" s="59">
        <f t="shared" si="7"/>
        <v>-1042</v>
      </c>
      <c r="K32" s="59">
        <f t="shared" si="7"/>
        <v>0</v>
      </c>
      <c r="L32" s="344">
        <f t="shared" si="1"/>
        <v>30147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863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900</v>
      </c>
      <c r="B38" s="19"/>
      <c r="C38" s="15"/>
      <c r="D38" s="589" t="s">
        <v>383</v>
      </c>
      <c r="E38" s="589"/>
      <c r="F38" s="589"/>
      <c r="G38" s="589"/>
      <c r="H38" s="589"/>
      <c r="I38" s="589"/>
      <c r="J38" s="15" t="s">
        <v>874</v>
      </c>
      <c r="K38" s="15"/>
      <c r="L38" s="589"/>
      <c r="M38" s="589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0">
      <selection activeCell="A38" sqref="A3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385</v>
      </c>
      <c r="B2" s="608"/>
      <c r="C2" s="609" t="str">
        <f>'справка №1-БАЛАНС'!E3</f>
        <v>"Българска Холдингова Компания" АД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7" t="s">
        <v>5</v>
      </c>
      <c r="B3" s="608"/>
      <c r="C3" s="610" t="str">
        <f>'справка №1-БАЛАНС'!E5</f>
        <v>01.01.-30.06.2012 г.</v>
      </c>
      <c r="D3" s="610"/>
      <c r="E3" s="610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0" t="s">
        <v>465</v>
      </c>
      <c r="B5" s="601"/>
      <c r="C5" s="60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2"/>
      <c r="B6" s="603"/>
      <c r="C6" s="60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385</v>
      </c>
      <c r="E9" s="189"/>
      <c r="F9" s="189"/>
      <c r="G9" s="74">
        <f>D9+E9-F9</f>
        <v>385</v>
      </c>
      <c r="H9" s="65"/>
      <c r="I9" s="65"/>
      <c r="J9" s="74">
        <f>G9+H9-I9</f>
        <v>385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147</v>
      </c>
      <c r="L10" s="65">
        <v>5</v>
      </c>
      <c r="M10" s="65"/>
      <c r="N10" s="74">
        <f aca="true" t="shared" si="4" ref="N10:N39">K10+L10-M10</f>
        <v>152</v>
      </c>
      <c r="O10" s="65"/>
      <c r="P10" s="65"/>
      <c r="Q10" s="74">
        <f t="shared" si="0"/>
        <v>152</v>
      </c>
      <c r="R10" s="74">
        <f t="shared" si="1"/>
        <v>111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23</v>
      </c>
      <c r="L11" s="65">
        <v>1</v>
      </c>
      <c r="M11" s="65"/>
      <c r="N11" s="74">
        <f t="shared" si="4"/>
        <v>24</v>
      </c>
      <c r="O11" s="65"/>
      <c r="P11" s="65"/>
      <c r="Q11" s="74">
        <f t="shared" si="0"/>
        <v>24</v>
      </c>
      <c r="R11" s="74">
        <f t="shared" si="1"/>
        <v>12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12</v>
      </c>
      <c r="L13" s="65"/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147</v>
      </c>
      <c r="L14" s="65">
        <v>1</v>
      </c>
      <c r="M14" s="65"/>
      <c r="N14" s="74">
        <f t="shared" si="4"/>
        <v>148</v>
      </c>
      <c r="O14" s="65"/>
      <c r="P14" s="65"/>
      <c r="Q14" s="74">
        <f t="shared" si="0"/>
        <v>148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49</v>
      </c>
      <c r="E16" s="189"/>
      <c r="F16" s="189"/>
      <c r="G16" s="74">
        <f t="shared" si="2"/>
        <v>49</v>
      </c>
      <c r="H16" s="65"/>
      <c r="I16" s="65"/>
      <c r="J16" s="74">
        <f t="shared" si="3"/>
        <v>49</v>
      </c>
      <c r="K16" s="65">
        <v>48</v>
      </c>
      <c r="L16" s="65"/>
      <c r="M16" s="65"/>
      <c r="N16" s="74">
        <f t="shared" si="4"/>
        <v>48</v>
      </c>
      <c r="O16" s="65"/>
      <c r="P16" s="65"/>
      <c r="Q16" s="74">
        <f aca="true" t="shared" si="5" ref="Q16:Q25">N16+O16-P16</f>
        <v>48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945</v>
      </c>
      <c r="E17" s="194">
        <f>SUM(E9:E16)</f>
        <v>0</v>
      </c>
      <c r="F17" s="194">
        <f>SUM(F9:F16)</f>
        <v>0</v>
      </c>
      <c r="G17" s="74">
        <f t="shared" si="2"/>
        <v>945</v>
      </c>
      <c r="H17" s="75">
        <f>SUM(H9:H16)</f>
        <v>0</v>
      </c>
      <c r="I17" s="75">
        <f>SUM(I9:I16)</f>
        <v>0</v>
      </c>
      <c r="J17" s="74">
        <f t="shared" si="3"/>
        <v>945</v>
      </c>
      <c r="K17" s="75">
        <f>SUM(K9:K16)</f>
        <v>377</v>
      </c>
      <c r="L17" s="75">
        <f>SUM(L9:L16)</f>
        <v>7</v>
      </c>
      <c r="M17" s="75">
        <f>SUM(M9:M16)</f>
        <v>0</v>
      </c>
      <c r="N17" s="74">
        <f t="shared" si="4"/>
        <v>384</v>
      </c>
      <c r="O17" s="75">
        <f>SUM(O9:O16)</f>
        <v>0</v>
      </c>
      <c r="P17" s="75">
        <f>SUM(P9:P16)</f>
        <v>0</v>
      </c>
      <c r="Q17" s="74">
        <f t="shared" si="5"/>
        <v>384</v>
      </c>
      <c r="R17" s="74">
        <f t="shared" si="6"/>
        <v>561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18933</v>
      </c>
      <c r="E27" s="192">
        <f aca="true" t="shared" si="8" ref="E27:P27">SUM(E28:E31)</f>
        <v>0</v>
      </c>
      <c r="F27" s="192">
        <f t="shared" si="8"/>
        <v>2213</v>
      </c>
      <c r="G27" s="71">
        <f t="shared" si="2"/>
        <v>16720</v>
      </c>
      <c r="H27" s="70">
        <f t="shared" si="8"/>
        <v>0</v>
      </c>
      <c r="I27" s="70">
        <f t="shared" si="8"/>
        <v>79</v>
      </c>
      <c r="J27" s="71">
        <f t="shared" si="3"/>
        <v>16641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16641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12187</v>
      </c>
      <c r="E28" s="189"/>
      <c r="F28" s="189"/>
      <c r="G28" s="74">
        <f t="shared" si="2"/>
        <v>12187</v>
      </c>
      <c r="H28" s="65"/>
      <c r="I28" s="65"/>
      <c r="J28" s="74">
        <f t="shared" si="3"/>
        <v>12187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12187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6623</v>
      </c>
      <c r="E31" s="189"/>
      <c r="F31" s="189">
        <v>2213</v>
      </c>
      <c r="G31" s="74">
        <f t="shared" si="2"/>
        <v>4410</v>
      </c>
      <c r="H31" s="72"/>
      <c r="I31" s="72">
        <v>79</v>
      </c>
      <c r="J31" s="74">
        <f t="shared" si="3"/>
        <v>4331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4331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18963</v>
      </c>
      <c r="E38" s="194">
        <f aca="true" t="shared" si="12" ref="E38:P38">E27+E32+E37</f>
        <v>0</v>
      </c>
      <c r="F38" s="194">
        <f t="shared" si="12"/>
        <v>2213</v>
      </c>
      <c r="G38" s="74">
        <f t="shared" si="2"/>
        <v>16750</v>
      </c>
      <c r="H38" s="75">
        <f t="shared" si="12"/>
        <v>0</v>
      </c>
      <c r="I38" s="75">
        <f t="shared" si="12"/>
        <v>79</v>
      </c>
      <c r="J38" s="74">
        <f t="shared" si="3"/>
        <v>16671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16671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19911</v>
      </c>
      <c r="E40" s="438">
        <f>E17+E18+E19+E25+E38+E39</f>
        <v>0</v>
      </c>
      <c r="F40" s="438">
        <f aca="true" t="shared" si="13" ref="F40:R40">F17+F18+F19+F25+F38+F39</f>
        <v>2213</v>
      </c>
      <c r="G40" s="438">
        <f t="shared" si="13"/>
        <v>17698</v>
      </c>
      <c r="H40" s="438">
        <f t="shared" si="13"/>
        <v>0</v>
      </c>
      <c r="I40" s="438">
        <f t="shared" si="13"/>
        <v>79</v>
      </c>
      <c r="J40" s="438">
        <f t="shared" si="13"/>
        <v>17619</v>
      </c>
      <c r="K40" s="438">
        <f t="shared" si="13"/>
        <v>380</v>
      </c>
      <c r="L40" s="438">
        <f t="shared" si="13"/>
        <v>7</v>
      </c>
      <c r="M40" s="438">
        <f t="shared" si="13"/>
        <v>0</v>
      </c>
      <c r="N40" s="438">
        <f t="shared" si="13"/>
        <v>387</v>
      </c>
      <c r="O40" s="438">
        <f t="shared" si="13"/>
        <v>0</v>
      </c>
      <c r="P40" s="438">
        <f t="shared" si="13"/>
        <v>0</v>
      </c>
      <c r="Q40" s="438">
        <f t="shared" si="13"/>
        <v>387</v>
      </c>
      <c r="R40" s="438">
        <f t="shared" si="13"/>
        <v>17232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901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6"/>
      <c r="L44" s="606"/>
      <c r="M44" s="606"/>
      <c r="N44" s="606"/>
      <c r="O44" s="595" t="s">
        <v>869</v>
      </c>
      <c r="P44" s="596"/>
      <c r="Q44" s="596"/>
      <c r="R44" s="59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4">
      <selection activeCell="D113" sqref="D11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7" t="str">
        <f>'справка №1-БАЛАНС'!E3</f>
        <v>"Българска Холдингова Компания" АД</v>
      </c>
      <c r="C3" s="618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5" t="str">
        <f>'справка №1-БАЛАНС'!E5</f>
        <v>01.01.-30.06.2012 г.</v>
      </c>
      <c r="C4" s="616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7901</v>
      </c>
      <c r="D11" s="119">
        <f>SUM(D12:D14)</f>
        <v>0</v>
      </c>
      <c r="E11" s="120">
        <f>SUM(E12:E14)</f>
        <v>7901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7901</v>
      </c>
      <c r="D12" s="108"/>
      <c r="E12" s="120">
        <f aca="true" t="shared" si="0" ref="E12:E42">C12-D12</f>
        <v>7901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7901</v>
      </c>
      <c r="D19" s="104">
        <f>D11+D15+D16</f>
        <v>0</v>
      </c>
      <c r="E19" s="118">
        <f>E11+E15+E16</f>
        <v>7901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4020</v>
      </c>
      <c r="D24" s="119">
        <f>SUM(D25:D27)</f>
        <v>4020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1229</v>
      </c>
      <c r="D25" s="108">
        <v>1229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47</v>
      </c>
      <c r="D26" s="108">
        <v>47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2744</v>
      </c>
      <c r="D27" s="108">
        <v>2744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203</v>
      </c>
      <c r="D38" s="105">
        <f>SUM(D39:D42)</f>
        <v>203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203</v>
      </c>
      <c r="D42" s="108">
        <v>203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4223</v>
      </c>
      <c r="D43" s="104">
        <f>D24+D28+D29+D31+D30+D32+D33+D38</f>
        <v>4223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12124</v>
      </c>
      <c r="D44" s="103">
        <f>D43+D21+D19+D9</f>
        <v>4223</v>
      </c>
      <c r="E44" s="118">
        <f>E43+E21+E19+E9</f>
        <v>7901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12</v>
      </c>
      <c r="D68" s="108"/>
      <c r="E68" s="119">
        <f t="shared" si="1"/>
        <v>12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60</v>
      </c>
      <c r="D71" s="105">
        <f>SUM(D72:D74)</f>
        <v>60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60</v>
      </c>
      <c r="D74" s="108">
        <v>60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2624</v>
      </c>
      <c r="D85" s="104">
        <f>SUM(D86:D90)+D94</f>
        <v>2624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2561</v>
      </c>
      <c r="D86" s="108">
        <v>2561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17</v>
      </c>
      <c r="D89" s="108">
        <v>17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43</v>
      </c>
      <c r="D90" s="103">
        <f>SUM(D91:D93)</f>
        <v>43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42</v>
      </c>
      <c r="D91" s="108">
        <v>42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3923</v>
      </c>
      <c r="D95" s="108">
        <v>3923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6607</v>
      </c>
      <c r="D96" s="104">
        <f>D85+D80+D75+D71+D95</f>
        <v>6607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6619</v>
      </c>
      <c r="D97" s="104">
        <f>D96+D68+D66</f>
        <v>6607</v>
      </c>
      <c r="E97" s="104">
        <f>E96+E68+E66</f>
        <v>12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781</v>
      </c>
      <c r="B109" s="612"/>
      <c r="C109" s="612" t="s">
        <v>383</v>
      </c>
      <c r="D109" s="612"/>
      <c r="E109" s="612"/>
      <c r="F109" s="612"/>
    </row>
    <row r="110" spans="1:6" ht="12">
      <c r="A110" s="385" t="s">
        <v>899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C12" sqref="C1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9" t="str">
        <f>'справка №1-БАЛАНС'!E3</f>
        <v>"Българска Холдингова Компания" АД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121576032</v>
      </c>
    </row>
    <row r="5" spans="1:9" ht="15">
      <c r="A5" s="501" t="s">
        <v>5</v>
      </c>
      <c r="B5" s="620" t="str">
        <f>'справка №1-БАЛАНС'!E5</f>
        <v>01.01.-30.06.2012 г.</v>
      </c>
      <c r="C5" s="620"/>
      <c r="D5" s="620"/>
      <c r="E5" s="620"/>
      <c r="F5" s="620"/>
      <c r="G5" s="623" t="s">
        <v>4</v>
      </c>
      <c r="H5" s="624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6641390</v>
      </c>
      <c r="D12" s="98"/>
      <c r="E12" s="98"/>
      <c r="F12" s="98">
        <v>12662</v>
      </c>
      <c r="G12" s="98"/>
      <c r="H12" s="98"/>
      <c r="I12" s="434">
        <f>F12+G12-H12</f>
        <v>12662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2263000</v>
      </c>
      <c r="D15" s="98"/>
      <c r="E15" s="98"/>
      <c r="F15" s="98">
        <v>4058</v>
      </c>
      <c r="G15" s="98"/>
      <c r="H15" s="98">
        <v>79</v>
      </c>
      <c r="I15" s="434">
        <f t="shared" si="0"/>
        <v>3979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8904390</v>
      </c>
      <c r="D17" s="85">
        <f t="shared" si="1"/>
        <v>0</v>
      </c>
      <c r="E17" s="85">
        <f t="shared" si="1"/>
        <v>0</v>
      </c>
      <c r="F17" s="85">
        <f t="shared" si="1"/>
        <v>16750</v>
      </c>
      <c r="G17" s="85">
        <f t="shared" si="1"/>
        <v>0</v>
      </c>
      <c r="H17" s="85">
        <f t="shared" si="1"/>
        <v>79</v>
      </c>
      <c r="I17" s="434">
        <f t="shared" si="0"/>
        <v>16671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2000000</v>
      </c>
      <c r="D23" s="98"/>
      <c r="E23" s="98"/>
      <c r="F23" s="98">
        <v>3998</v>
      </c>
      <c r="G23" s="98">
        <v>42</v>
      </c>
      <c r="H23" s="98"/>
      <c r="I23" s="434">
        <f t="shared" si="0"/>
        <v>4040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2016812</v>
      </c>
      <c r="D26" s="85">
        <f t="shared" si="2"/>
        <v>0</v>
      </c>
      <c r="E26" s="85">
        <f t="shared" si="2"/>
        <v>0</v>
      </c>
      <c r="F26" s="85">
        <f t="shared" si="2"/>
        <v>4016</v>
      </c>
      <c r="G26" s="85">
        <f t="shared" si="2"/>
        <v>42</v>
      </c>
      <c r="H26" s="85">
        <f t="shared" si="2"/>
        <v>15</v>
      </c>
      <c r="I26" s="434">
        <f t="shared" si="0"/>
        <v>4043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2"/>
      <c r="C30" s="622"/>
      <c r="D30" s="459" t="s">
        <v>820</v>
      </c>
      <c r="E30" s="621"/>
      <c r="F30" s="621"/>
      <c r="G30" s="621"/>
      <c r="H30" s="420" t="s">
        <v>782</v>
      </c>
      <c r="I30" s="621"/>
      <c r="J30" s="621"/>
    </row>
    <row r="31" spans="1:9" s="521" customFormat="1" ht="12">
      <c r="A31" s="349" t="s">
        <v>899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6">
      <selection activeCell="C32" sqref="C3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6" t="str">
        <f>'справка №1-БАЛАНС'!E3</f>
        <v>"Българска Холдингова Компания" АД</v>
      </c>
      <c r="C5" s="626"/>
      <c r="D5" s="626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7" t="str">
        <f>'справка №1-БАЛАНС'!E5</f>
        <v>01.01.-30.06.2012 г.</v>
      </c>
      <c r="C6" s="627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11392</v>
      </c>
      <c r="D12" s="571">
        <v>0.5917</v>
      </c>
      <c r="E12" s="441"/>
      <c r="F12" s="443">
        <f aca="true" t="shared" si="0" ref="F12:F17">C12-E12</f>
        <v>11392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886</v>
      </c>
      <c r="B18" s="40"/>
      <c r="C18" s="441">
        <v>236</v>
      </c>
      <c r="D18" s="571">
        <v>0.6832</v>
      </c>
      <c r="E18" s="441"/>
      <c r="F18" s="443">
        <v>236</v>
      </c>
    </row>
    <row r="19" spans="1:16" ht="11.25" customHeight="1">
      <c r="A19" s="38" t="s">
        <v>565</v>
      </c>
      <c r="B19" s="39" t="s">
        <v>833</v>
      </c>
      <c r="C19" s="429">
        <f>SUM(C12:C18)</f>
        <v>12187</v>
      </c>
      <c r="D19" s="429"/>
      <c r="E19" s="429">
        <f>SUM(E12:E17)</f>
        <v>0</v>
      </c>
      <c r="F19" s="442">
        <f>SUM(F12:F18)</f>
        <v>12187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834</v>
      </c>
      <c r="B20" s="40"/>
      <c r="C20" s="429"/>
      <c r="D20" s="429"/>
      <c r="E20" s="429"/>
      <c r="F20" s="442"/>
    </row>
    <row r="21" spans="1:6" ht="12.75">
      <c r="A21" s="36" t="s">
        <v>544</v>
      </c>
      <c r="B21" s="40"/>
      <c r="C21" s="441"/>
      <c r="D21" s="441"/>
      <c r="E21" s="441"/>
      <c r="F21" s="443">
        <f>C21-E21</f>
        <v>0</v>
      </c>
    </row>
    <row r="22" spans="1:6" ht="12.75">
      <c r="A22" s="36" t="s">
        <v>547</v>
      </c>
      <c r="B22" s="40"/>
      <c r="C22" s="441"/>
      <c r="D22" s="441"/>
      <c r="E22" s="441"/>
      <c r="F22" s="443">
        <f>C22-E22</f>
        <v>0</v>
      </c>
    </row>
    <row r="23" spans="1:16" ht="15" customHeight="1">
      <c r="A23" s="38" t="s">
        <v>582</v>
      </c>
      <c r="B23" s="39" t="s">
        <v>835</v>
      </c>
      <c r="C23" s="429">
        <f>SUM(C21:C22)</f>
        <v>0</v>
      </c>
      <c r="D23" s="429"/>
      <c r="E23" s="429">
        <f>SUM(E21:E22)</f>
        <v>0</v>
      </c>
      <c r="F23" s="442">
        <f>SUM(F21:F22)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836</v>
      </c>
      <c r="B24" s="40"/>
      <c r="C24" s="429"/>
      <c r="D24" s="429"/>
      <c r="E24" s="429"/>
      <c r="F24" s="442"/>
    </row>
    <row r="25" spans="1:6" ht="12.75">
      <c r="A25" s="36" t="s">
        <v>882</v>
      </c>
      <c r="B25" s="40"/>
      <c r="C25" s="441">
        <v>11</v>
      </c>
      <c r="D25" s="571">
        <v>0.3359</v>
      </c>
      <c r="E25" s="441"/>
      <c r="F25" s="443">
        <f>C25-E25</f>
        <v>11</v>
      </c>
    </row>
    <row r="26" spans="1:6" ht="12.75">
      <c r="A26" s="36" t="s">
        <v>885</v>
      </c>
      <c r="B26" s="37"/>
      <c r="C26" s="441">
        <v>112</v>
      </c>
      <c r="D26" s="571">
        <v>0.25</v>
      </c>
      <c r="E26" s="441"/>
      <c r="F26" s="443">
        <f>C26-E26</f>
        <v>112</v>
      </c>
    </row>
    <row r="27" spans="1:16" ht="12" customHeight="1">
      <c r="A27" s="38" t="s">
        <v>601</v>
      </c>
      <c r="B27" s="39" t="s">
        <v>837</v>
      </c>
      <c r="C27" s="429">
        <f>SUM(C25:C26)</f>
        <v>123</v>
      </c>
      <c r="D27" s="429"/>
      <c r="E27" s="429">
        <f>SUM(E25:E26)</f>
        <v>0</v>
      </c>
      <c r="F27" s="442">
        <f>SUM(F25:F26)</f>
        <v>123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838</v>
      </c>
      <c r="B28" s="40"/>
      <c r="C28" s="429"/>
      <c r="D28" s="429"/>
      <c r="E28" s="429"/>
      <c r="F28" s="442"/>
    </row>
    <row r="29" spans="1:6" ht="12.75">
      <c r="A29" s="36" t="s">
        <v>871</v>
      </c>
      <c r="B29" s="40"/>
      <c r="C29" s="441">
        <v>2</v>
      </c>
      <c r="D29" s="571">
        <v>0.0678</v>
      </c>
      <c r="E29" s="441"/>
      <c r="F29" s="443">
        <f aca="true" t="shared" si="1" ref="F29:F41">C29-E29</f>
        <v>2</v>
      </c>
    </row>
    <row r="30" spans="1:6" ht="12.75">
      <c r="A30" s="36" t="s">
        <v>872</v>
      </c>
      <c r="B30" s="40"/>
      <c r="C30" s="441">
        <v>6</v>
      </c>
      <c r="D30" s="571">
        <v>0.057</v>
      </c>
      <c r="E30" s="441">
        <v>6</v>
      </c>
      <c r="F30" s="443">
        <f t="shared" si="1"/>
        <v>0</v>
      </c>
    </row>
    <row r="31" spans="1:6" ht="12.75">
      <c r="A31" s="36" t="s">
        <v>883</v>
      </c>
      <c r="B31" s="37"/>
      <c r="C31" s="441">
        <v>0</v>
      </c>
      <c r="D31" s="571">
        <v>0.0052</v>
      </c>
      <c r="E31" s="441"/>
      <c r="F31" s="443">
        <f t="shared" si="1"/>
        <v>0</v>
      </c>
    </row>
    <row r="32" spans="1:6" ht="12.75">
      <c r="A32" s="36" t="s">
        <v>887</v>
      </c>
      <c r="B32" s="37"/>
      <c r="C32" s="441">
        <v>0</v>
      </c>
      <c r="D32" s="571">
        <v>0.0277</v>
      </c>
      <c r="E32" s="441"/>
      <c r="F32" s="443">
        <f t="shared" si="1"/>
        <v>0</v>
      </c>
    </row>
    <row r="33" spans="1:6" ht="12.75">
      <c r="A33" s="36" t="s">
        <v>888</v>
      </c>
      <c r="B33" s="37"/>
      <c r="C33" s="441">
        <v>0</v>
      </c>
      <c r="D33" s="571">
        <v>0.0022</v>
      </c>
      <c r="E33" s="441"/>
      <c r="F33" s="443">
        <f t="shared" si="1"/>
        <v>0</v>
      </c>
    </row>
    <row r="34" spans="1:6" ht="12.75">
      <c r="A34" s="36" t="s">
        <v>889</v>
      </c>
      <c r="B34" s="37"/>
      <c r="C34" s="441">
        <v>1</v>
      </c>
      <c r="D34" s="571">
        <v>0.0017</v>
      </c>
      <c r="E34" s="441"/>
      <c r="F34" s="443">
        <f t="shared" si="1"/>
        <v>1</v>
      </c>
    </row>
    <row r="35" spans="1:6" ht="12.75">
      <c r="A35" s="36" t="s">
        <v>890</v>
      </c>
      <c r="B35" s="37"/>
      <c r="C35" s="441">
        <v>0</v>
      </c>
      <c r="D35" s="571">
        <v>0.0006</v>
      </c>
      <c r="E35" s="441"/>
      <c r="F35" s="443">
        <f t="shared" si="1"/>
        <v>0</v>
      </c>
    </row>
    <row r="36" spans="1:6" ht="12.75">
      <c r="A36" s="36" t="s">
        <v>891</v>
      </c>
      <c r="B36" s="37"/>
      <c r="C36" s="441">
        <v>0</v>
      </c>
      <c r="D36" s="571">
        <v>0.0002</v>
      </c>
      <c r="E36" s="441"/>
      <c r="F36" s="443">
        <f t="shared" si="1"/>
        <v>0</v>
      </c>
    </row>
    <row r="37" spans="1:6" ht="12.75">
      <c r="A37" s="36" t="s">
        <v>892</v>
      </c>
      <c r="B37" s="37"/>
      <c r="C37" s="441">
        <v>0</v>
      </c>
      <c r="D37" s="571">
        <v>0.0001</v>
      </c>
      <c r="E37" s="441"/>
      <c r="F37" s="443">
        <f t="shared" si="1"/>
        <v>0</v>
      </c>
    </row>
    <row r="38" spans="1:6" ht="12.75">
      <c r="A38" s="36" t="s">
        <v>893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894</v>
      </c>
      <c r="B39" s="37"/>
      <c r="C39" s="441">
        <v>31</v>
      </c>
      <c r="D39" s="571">
        <v>0</v>
      </c>
      <c r="E39" s="441"/>
      <c r="F39" s="443">
        <f t="shared" si="1"/>
        <v>31</v>
      </c>
    </row>
    <row r="40" spans="1:6" ht="12.75">
      <c r="A40" s="36" t="s">
        <v>895</v>
      </c>
      <c r="B40" s="37"/>
      <c r="C40" s="441">
        <v>1</v>
      </c>
      <c r="D40" s="571">
        <v>0.0002</v>
      </c>
      <c r="E40" s="441"/>
      <c r="F40" s="443">
        <f t="shared" si="1"/>
        <v>1</v>
      </c>
    </row>
    <row r="41" spans="1:6" ht="12.75">
      <c r="A41" s="36" t="s">
        <v>896</v>
      </c>
      <c r="B41" s="37"/>
      <c r="C41" s="441">
        <v>344</v>
      </c>
      <c r="D41" s="571">
        <v>0.1163</v>
      </c>
      <c r="E41" s="441">
        <v>344</v>
      </c>
      <c r="F41" s="443">
        <f t="shared" si="1"/>
        <v>0</v>
      </c>
    </row>
    <row r="42" spans="1:6" ht="12.75">
      <c r="A42" s="36" t="s">
        <v>897</v>
      </c>
      <c r="B42" s="37"/>
      <c r="C42" s="441">
        <v>0</v>
      </c>
      <c r="D42" s="571">
        <v>0.0002</v>
      </c>
      <c r="E42" s="441"/>
      <c r="F42" s="443">
        <v>0</v>
      </c>
    </row>
    <row r="43" spans="1:16" ht="14.25" customHeight="1">
      <c r="A43" s="38" t="s">
        <v>839</v>
      </c>
      <c r="B43" s="39" t="s">
        <v>840</v>
      </c>
      <c r="C43" s="429">
        <f>SUM(C29:C42)</f>
        <v>385</v>
      </c>
      <c r="D43" s="429"/>
      <c r="E43" s="429">
        <f>SUM(E29:E42)</f>
        <v>350</v>
      </c>
      <c r="F43" s="442">
        <f>SUM(F29:F42)</f>
        <v>35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16" ht="20.25" customHeight="1">
      <c r="A44" s="41" t="s">
        <v>841</v>
      </c>
      <c r="B44" s="39" t="s">
        <v>842</v>
      </c>
      <c r="C44" s="429">
        <f>C43+C27+C23+C19</f>
        <v>12695</v>
      </c>
      <c r="D44" s="429"/>
      <c r="E44" s="429">
        <f>E43+E27+E23+E19</f>
        <v>350</v>
      </c>
      <c r="F44" s="442">
        <f>F43+F27+F23+F19</f>
        <v>12345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5" customHeight="1">
      <c r="A45" s="34" t="s">
        <v>843</v>
      </c>
      <c r="B45" s="39"/>
      <c r="C45" s="429"/>
      <c r="D45" s="429"/>
      <c r="E45" s="429"/>
      <c r="F45" s="442"/>
    </row>
    <row r="46" spans="1:6" ht="14.25" customHeight="1">
      <c r="A46" s="36" t="s">
        <v>830</v>
      </c>
      <c r="B46" s="40"/>
      <c r="C46" s="429"/>
      <c r="D46" s="429"/>
      <c r="E46" s="429"/>
      <c r="F46" s="442"/>
    </row>
    <row r="47" spans="1:6" ht="12.75">
      <c r="A47" s="36" t="s">
        <v>831</v>
      </c>
      <c r="B47" s="40"/>
      <c r="C47" s="441"/>
      <c r="D47" s="441"/>
      <c r="E47" s="441"/>
      <c r="F47" s="443">
        <f>C47-E47</f>
        <v>0</v>
      </c>
    </row>
    <row r="48" spans="1:6" ht="12.75">
      <c r="A48" s="36" t="s">
        <v>832</v>
      </c>
      <c r="B48" s="40"/>
      <c r="C48" s="441"/>
      <c r="D48" s="441"/>
      <c r="E48" s="441"/>
      <c r="F48" s="443">
        <f>C48-E48</f>
        <v>0</v>
      </c>
    </row>
    <row r="49" spans="1:16" ht="15" customHeight="1">
      <c r="A49" s="38" t="s">
        <v>565</v>
      </c>
      <c r="B49" s="39" t="s">
        <v>844</v>
      </c>
      <c r="C49" s="429">
        <f>SUM(C47:C48)</f>
        <v>0</v>
      </c>
      <c r="D49" s="429"/>
      <c r="E49" s="429">
        <f>SUM(E47:E48)</f>
        <v>0</v>
      </c>
      <c r="F49" s="442">
        <f>SUM(F47:F48)</f>
        <v>0</v>
      </c>
      <c r="G49" s="516"/>
      <c r="H49" s="516"/>
      <c r="I49" s="516"/>
      <c r="J49" s="516"/>
      <c r="K49" s="516"/>
      <c r="L49" s="516"/>
      <c r="M49" s="516"/>
      <c r="N49" s="516"/>
      <c r="O49" s="516"/>
      <c r="P49" s="516"/>
    </row>
    <row r="50" spans="1:6" ht="15.75" customHeight="1">
      <c r="A50" s="36" t="s">
        <v>834</v>
      </c>
      <c r="B50" s="40"/>
      <c r="C50" s="429"/>
      <c r="D50" s="429"/>
      <c r="E50" s="429"/>
      <c r="F50" s="442"/>
    </row>
    <row r="51" spans="1:6" ht="12.75">
      <c r="A51" s="36" t="s">
        <v>544</v>
      </c>
      <c r="B51" s="40"/>
      <c r="C51" s="441"/>
      <c r="D51" s="441"/>
      <c r="E51" s="441"/>
      <c r="F51" s="443">
        <f>C51-E51</f>
        <v>0</v>
      </c>
    </row>
    <row r="52" spans="1:6" ht="12.75">
      <c r="A52" s="36" t="s">
        <v>547</v>
      </c>
      <c r="B52" s="40"/>
      <c r="C52" s="441"/>
      <c r="D52" s="441"/>
      <c r="E52" s="441"/>
      <c r="F52" s="443">
        <f>C52-E52</f>
        <v>0</v>
      </c>
    </row>
    <row r="53" spans="1:16" ht="11.25" customHeight="1">
      <c r="A53" s="38" t="s">
        <v>582</v>
      </c>
      <c r="B53" s="39" t="s">
        <v>845</v>
      </c>
      <c r="C53" s="429">
        <f>SUM(C51:C52)</f>
        <v>0</v>
      </c>
      <c r="D53" s="429"/>
      <c r="E53" s="429">
        <f>SUM(E51:E52)</f>
        <v>0</v>
      </c>
      <c r="F53" s="442">
        <f>SUM(F51:F52)</f>
        <v>0</v>
      </c>
      <c r="G53" s="516"/>
      <c r="H53" s="516"/>
      <c r="I53" s="516"/>
      <c r="J53" s="516"/>
      <c r="K53" s="516"/>
      <c r="L53" s="516"/>
      <c r="M53" s="516"/>
      <c r="N53" s="516"/>
      <c r="O53" s="516"/>
      <c r="P53" s="516"/>
    </row>
    <row r="54" spans="1:6" ht="15" customHeight="1">
      <c r="A54" s="36" t="s">
        <v>836</v>
      </c>
      <c r="B54" s="40"/>
      <c r="C54" s="429"/>
      <c r="D54" s="429"/>
      <c r="E54" s="429"/>
      <c r="F54" s="442"/>
    </row>
    <row r="55" spans="1:6" ht="12.75">
      <c r="A55" s="36" t="s">
        <v>544</v>
      </c>
      <c r="B55" s="40"/>
      <c r="C55" s="441"/>
      <c r="D55" s="441"/>
      <c r="E55" s="441"/>
      <c r="F55" s="443">
        <f>C55-E55</f>
        <v>0</v>
      </c>
    </row>
    <row r="56" spans="1:6" ht="12.75">
      <c r="A56" s="36" t="s">
        <v>547</v>
      </c>
      <c r="B56" s="40"/>
      <c r="C56" s="441"/>
      <c r="D56" s="441"/>
      <c r="E56" s="441"/>
      <c r="F56" s="443">
        <f>C56-E56</f>
        <v>0</v>
      </c>
    </row>
    <row r="57" spans="1:16" ht="15.75" customHeight="1">
      <c r="A57" s="38" t="s">
        <v>601</v>
      </c>
      <c r="B57" s="39" t="s">
        <v>846</v>
      </c>
      <c r="C57" s="429">
        <f>SUM(C55:C56)</f>
        <v>0</v>
      </c>
      <c r="D57" s="429"/>
      <c r="E57" s="429">
        <f>SUM(E55:E56)</f>
        <v>0</v>
      </c>
      <c r="F57" s="442">
        <f>SUM(F55:F56)</f>
        <v>0</v>
      </c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8" spans="1:6" ht="12.75" customHeight="1">
      <c r="A58" s="36" t="s">
        <v>838</v>
      </c>
      <c r="B58" s="40"/>
      <c r="C58" s="429"/>
      <c r="D58" s="429"/>
      <c r="E58" s="429"/>
      <c r="F58" s="442"/>
    </row>
    <row r="59" spans="1:6" ht="12.75">
      <c r="A59" s="36" t="s">
        <v>544</v>
      </c>
      <c r="B59" s="40"/>
      <c r="C59" s="441"/>
      <c r="D59" s="441"/>
      <c r="E59" s="441"/>
      <c r="F59" s="443">
        <f>C59-E59</f>
        <v>0</v>
      </c>
    </row>
    <row r="60" spans="1:6" ht="12.75">
      <c r="A60" s="36" t="s">
        <v>547</v>
      </c>
      <c r="B60" s="40"/>
      <c r="C60" s="441"/>
      <c r="D60" s="441"/>
      <c r="E60" s="441"/>
      <c r="F60" s="443">
        <f>C60-E60</f>
        <v>0</v>
      </c>
    </row>
    <row r="61" spans="1:16" ht="17.25" customHeight="1">
      <c r="A61" s="38" t="s">
        <v>839</v>
      </c>
      <c r="B61" s="39" t="s">
        <v>847</v>
      </c>
      <c r="C61" s="429">
        <f>SUM(C59:C60)</f>
        <v>0</v>
      </c>
      <c r="D61" s="429"/>
      <c r="E61" s="429">
        <f>SUM(E59:E60)</f>
        <v>0</v>
      </c>
      <c r="F61" s="442">
        <f>SUM(F59:F60)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9.5" customHeight="1">
      <c r="A62" s="41" t="s">
        <v>848</v>
      </c>
      <c r="B62" s="39" t="s">
        <v>849</v>
      </c>
      <c r="C62" s="429">
        <f>C61+C57+C53+C49</f>
        <v>0</v>
      </c>
      <c r="D62" s="429"/>
      <c r="E62" s="429">
        <f>E61+E57+E53+E49</f>
        <v>0</v>
      </c>
      <c r="F62" s="442">
        <f>F61+F57+F53+F49</f>
        <v>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6" ht="19.5" customHeight="1">
      <c r="A63" s="42"/>
      <c r="B63" s="43"/>
      <c r="C63" s="44"/>
      <c r="D63" s="44"/>
      <c r="E63" s="44"/>
      <c r="F63" s="44"/>
    </row>
    <row r="64" spans="1:6" ht="12.75">
      <c r="A64" s="452" t="s">
        <v>902</v>
      </c>
      <c r="B64" s="453"/>
      <c r="C64" s="628" t="s">
        <v>850</v>
      </c>
      <c r="D64" s="628"/>
      <c r="E64" s="628"/>
      <c r="F64" s="628"/>
    </row>
    <row r="65" spans="1:6" ht="12.75">
      <c r="A65" s="517" t="s">
        <v>884</v>
      </c>
      <c r="B65" s="518"/>
      <c r="C65" s="517" t="s">
        <v>873</v>
      </c>
      <c r="D65" s="517"/>
      <c r="E65" s="517"/>
      <c r="F65" s="517"/>
    </row>
    <row r="66" spans="1:6" ht="12.75">
      <c r="A66" s="517"/>
      <c r="B66" s="518"/>
      <c r="C66" s="628" t="s">
        <v>858</v>
      </c>
      <c r="D66" s="628"/>
      <c r="E66" s="628"/>
      <c r="F66" s="628"/>
    </row>
    <row r="67" spans="3:5" ht="12.75">
      <c r="C67" s="517" t="s">
        <v>875</v>
      </c>
      <c r="E67" s="517"/>
    </row>
  </sheetData>
  <sheetProtection/>
  <mergeCells count="4">
    <mergeCell ref="B5:D5"/>
    <mergeCell ref="B6:C6"/>
    <mergeCell ref="C66:F66"/>
    <mergeCell ref="C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:F60 C47:F48 C51:F52 C55:F56 C12:F18 C21:F22 C25:F26 C29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2012-07-18T11:58:56Z</cp:lastPrinted>
  <dcterms:created xsi:type="dcterms:W3CDTF">2000-06-29T12:02:40Z</dcterms:created>
  <dcterms:modified xsi:type="dcterms:W3CDTF">2012-07-18T11:59:51Z</dcterms:modified>
  <cp:category/>
  <cp:version/>
  <cp:contentType/>
  <cp:contentStatus/>
</cp:coreProperties>
</file>