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37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<sst xmlns="http://schemas.openxmlformats.org/spreadsheetml/2006/main" count="1060" uniqueCount="876">
  <si>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</si>
  <si>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</si>
  <si>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</si>
  <si>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</si>
  <si>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</si>
  <si>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</si>
  <si>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</si>
  <si>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</si>
  <si>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</si>
  <si>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</si>
  <si>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</si>
  <si>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</si>
  <si>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</si>
  <si>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</si>
  <si>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</si>
  <si>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</si>
  <si>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</si>
  <si>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</si>
  <si>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</si>
  <si>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</si>
  <si>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</si>
  <si>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</si>
  <si>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</si>
  <si>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</si>
  <si>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</si>
  <si>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</si>
  <si>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</si>
  <si>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</si>
  <si>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</si>
  <si>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</si>
  <si>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</si>
  <si>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</si>
  <si>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</si>
  <si>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</si>
  <si>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</si>
  <si>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</si>
  <si>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</si>
  <si>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</si>
  <si>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</si>
  <si>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</si>
  <si>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</si>
  <si>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</si>
  <si>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</si>
  <si>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</si>
  <si>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</si>
  <si>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</si>
  <si>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</si>
  <si>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</si>
  <si>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</si>
  <si>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</si>
  <si>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</si>
  <si>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</si>
  <si>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</si>
  <si>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</si>
  <si>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</si>
  <si>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</si>
  <si>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</si>
  <si>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</si>
  <si>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</si>
  <si>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</si>
  <si>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</si>
  <si>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</si>
  <si>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</si>
  <si>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</si>
  <si>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</si>
  <si>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</si>
  <si>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</si>
  <si>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</si>
  <si>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</si>
  <si>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</si>
  <si>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</si>
  <si>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</si>
  <si>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</si>
  <si>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</si>
  <si>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</si>
  <si>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</si>
  <si>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</si>
  <si>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</si>
  <si>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</si>
  <si>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</si>
  <si>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</si>
  <si>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</si>
  <si>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</si>
  <si>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</si>
  <si>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</si>
  <si>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</si>
  <si>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</si>
  <si>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</si>
  <si>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</si>
  <si>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</si>
  <si>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</si>
  <si>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</si>
  <si>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</si>
  <si>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</si>
  <si>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</si>
  <si>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</si>
  <si>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</si>
  <si>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</si>
  <si>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</si>
  <si>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</si>
  <si>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</si>
  <si>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</si>
  <si>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</si>
  <si>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</si>
  <si>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</si>
  <si>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</si>
  <si>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</si>
  <si>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</si>
  <si>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</si>
  <si>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</si>
  <si>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</si>
  <si>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</si>
  <si>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</si>
  <si>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</si>
  <si>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</si>
  <si>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</si>
  <si>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</si>
  <si>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</si>
  <si>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</si>
  <si>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</si>
  <si>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</si>
  <si>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</si>
  <si>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</si>
  <si>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</si>
  <si>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</si>
  <si>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</si>
  <si>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</si>
  <si>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</si>
  <si>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</si>
  <si>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</si>
  <si>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</si>
  <si>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</si>
  <si>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</si>
  <si>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</si>
  <si>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</si>
  <si>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</si>
  <si>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</si>
  <si>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</si>
  <si>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</si>
  <si>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</si>
  <si>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</si>
  <si>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</si>
  <si>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</si>
  <si>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</si>
  <si>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</si>
  <si>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</si>
  <si>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</si>
  <si>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</si>
  <si>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</si>
  <si>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</si>
  <si>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</si>
  <si>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</si>
  <si>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</si>
  <si>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</si>
  <si>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</si>
  <si>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</si>
  <si>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</si>
  <si>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</si>
  <si>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</si>
  <si>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</si>
  <si>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</si>
  <si>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</si>
  <si>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</si>
  <si>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</si>
  <si>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</si>
  <si>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</si>
  <si>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</si>
  <si>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</si>
  <si>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</si>
  <si>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</si>
  <si>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</si>
  <si>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</si>
  <si>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</si>
  <si>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</si>
  <si>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</si>
  <si>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</si>
  <si>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</si>
  <si>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</si>
  <si>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</si>
  <si>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</si>
  <si>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</si>
  <si>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</si>
  <si>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</si>
  <si>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</si>
  <si>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</si>
  <si>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</si>
  <si>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</si>
  <si>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</si>
  <si>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</si>
  <si>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</si>
  <si>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</si>
  <si>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</si>
  <si>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</si>
  <si>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</si>
  <si>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</si>
  <si>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</si>
  <si>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</si>
  <si>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</si>
  <si>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</si>
  <si>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</si>
  <si>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</si>
  <si>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</si>
  <si>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</si>
  <si>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</si>
  <si>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</si>
  <si>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</si>
  <si>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</si>
  <si>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</si>
  <si>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</si>
  <si>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</si>
  <si>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</si>
  <si>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</si>
  <si>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</si>
  <si>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</si>
  <si>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</si>
  <si>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</si>
  <si>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</si>
  <si>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</si>
  <si>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</si>
  <si>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</si>
  <si>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</si>
  <si>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</si>
  <si>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</si>
  <si>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</si>
  <si>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</si>
  <si>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</si>
  <si>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</si>
  <si>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</si>
  <si>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</si>
  <si>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</si>
  <si>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</si>
  <si>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</si>
  <si>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</si>
  <si>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</si>
  <si>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</si>
  <si>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</si>
  <si>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</si>
  <si>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</si>
  <si>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</si>
  <si>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</si>
  <si>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</si>
  <si>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</si>
  <si>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</si>
  <si>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</si>
  <si>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</si>
  <si>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</si>
  <si>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</si>
  <si>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</si>
  <si>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</si>
  <si>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</si>
  <si>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</si>
  <si>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</si>
  <si>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</si>
  <si>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</si>
  <si>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</si>
  <si>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</si>
  <si>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</si>
  <si>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</si>
  <si>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</si>
  <si>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</si>
  <si>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</si>
  <si>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</si>
  <si>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</si>
  <si>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</si>
  <si>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</si>
  <si>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</si>
  <si>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</si>
  <si>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</si>
  <si>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</si>
  <si>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</si>
  <si>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</si>
  <si>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</si>
  <si>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</si>
  <si>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</si>
  <si>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</si>
  <si>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</si>
  <si>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</si>
  <si>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</si>
  <si>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</si>
  <si>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</si>
  <si>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</si>
  <si>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</si>
  <si>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</si>
  <si>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</si>
  <si>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</si>
  <si>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</si>
  <si>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</si>
  <si>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</si>
  <si>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</si>
  <si>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</si>
  <si>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</si>
  <si>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</si>
  <si>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</si>
  <si>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</si>
  <si>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</si>
  <si>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</si>
  <si>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</si>
  <si>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</si>
  <si>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</si>
  <si>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</si>
  <si>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</si>
  <si>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</si>
  <si>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</si>
  <si>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</si>
  <si>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</si>
  <si>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</si>
  <si>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</si>
  <si>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</si>
  <si>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</si>
  <si>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</si>
  <si>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</si>
  <si>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</si>
  <si>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</si>
  <si>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</si>
  <si>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</si>
  <si>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</si>
  <si>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</si>
  <si>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</si>
  <si>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</si>
  <si>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</si>
  <si>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</si>
  <si>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</si>
  <si>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</si>
  <si>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</si>
  <si>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</si>
  <si>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</si>
  <si>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</si>
  <si>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</si>
  <si>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</si>
  <si>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</si>
  <si>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</si>
  <si>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</si>
  <si>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</si>
  <si>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</si>
  <si>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</si>
  <si>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</si>
  <si>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</si>
  <si>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</si>
  <si>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</si>
  <si>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</si>
  <si>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</si>
  <si>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</si>
  <si>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</si>
  <si>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</si>
  <si>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</si>
  <si>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</si>
  <si>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</si>
  <si>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</si>
  <si>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</si>
  <si>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</si>
  <si>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</si>
  <si>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</si>
  <si>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</si>
  <si>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</si>
  <si>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</si>
  <si>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</si>
  <si>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</si>
  <si>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</si>
  <si>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</si>
  <si>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</si>
  <si>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</si>
  <si>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</si>
  <si>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</si>
  <si>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</si>
  <si>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</si>
  <si>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</si>
  <si>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</si>
  <si>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</si>
  <si>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</si>
  <si>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</si>
  <si>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</si>
  <si>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</si>
  <si>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</si>
  <si>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</si>
  <si>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</si>
  <si>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</si>
  <si>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</si>
  <si>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</si>
  <si>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</si>
  <si>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</si>
  <si>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</si>
  <si>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</si>
  <si>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</si>
  <si>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</si>
  <si>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</si>
  <si>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</si>
  <si>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</si>
  <si>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</si>
  <si>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</si>
  <si>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</si>
  <si>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</si>
  <si>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</si>
  <si>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</si>
  <si>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</si>
  <si>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</si>
  <si>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</si>
  <si>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</si>
  <si>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</si>
  <si>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</si>
  <si>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</si>
  <si>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</si>
  <si>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</si>
  <si>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</si>
  <si>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</si>
  <si>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</si>
  <si>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</si>
  <si>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</si>
  <si>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</si>
  <si>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</si>
  <si>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</si>
  <si>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</si>
  <si>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</si>
  <si>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</si>
  <si>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</si>
  <si>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</si>
  <si>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</si>
  <si>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</si>
  <si>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</si>
  <si>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</si>
  <si>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</si>
  <si>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</si>
  <si>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</si>
  <si>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</si>
  <si>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</si>
  <si>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</si>
  <si>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</si>
  <si>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</si>
  <si>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</si>
  <si>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</si>
  <si>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</si>
  <si>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</si>
  <si>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</si>
  <si>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</si>
  <si>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</si>
  <si>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</si>
  <si>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</si>
  <si>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</si>
  <si>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</si>
  <si>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</si>
  <si>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</si>
  <si>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</si>
  <si>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</si>
  <si>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</si>
  <si>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</si>
  <si>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</si>
  <si>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</si>
  <si>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</si>
  <si>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</si>
  <si>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</si>
  <si>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</si>
  <si>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</si>
  <si>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</si>
  <si>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</si>
  <si>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</si>
  <si>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</si>
  <si>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</si>
  <si>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</si>
  <si>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</si>
  <si>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</si>
  <si>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</si>
  <si>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</si>
  <si>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</si>
  <si>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</si>
  <si>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</si>
  <si>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</si>
  <si>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</si>
  <si>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</si>
  <si>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</si>
  <si>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</si>
  <si>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</si>
  <si>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</si>
  <si>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</si>
  <si>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</si>
  <si>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</si>
  <si>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</si>
  <si>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</si>
  <si>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</si>
  <si>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</si>
  <si>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</si>
  <si>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</si>
  <si>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</si>
  <si>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</si>
  <si>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</si>
  <si>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</si>
  <si>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</si>
  <si>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</si>
  <si>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</si>
  <si>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</si>
  <si>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</si>
  <si>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</si>
  <si>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</si>
  <si>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</si>
  <si>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</si>
  <si>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</si>
  <si>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</si>
  <si>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</si>
  <si>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</si>
  <si>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</si>
  <si>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</si>
  <si>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</si>
  <si>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</si>
  <si>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</si>
  <si>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</si>
  <si>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</si>
  <si>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</si>
  <si>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</si>
  <si>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</si>
  <si>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</si>
  <si>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</si>
  <si>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</si>
  <si>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</si>
  <si>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</si>
  <si>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</si>
  <si>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</si>
  <si>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</si>
  <si>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</si>
  <si>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</si>
  <si>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</si>
  <si>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</si>
  <si>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</si>
  <si>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</si>
  <si>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</si>
  <si>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</si>
  <si>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</si>
  <si>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</si>
  <si>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</si>
  <si>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</si>
  <si>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</si>
  <si>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</si>
  <si>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</si>
  <si>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</si>
  <si>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</si>
  <si>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</si>
  <si>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</si>
  <si>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</si>
  <si>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</si>
  <si>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</si>
  <si>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</si>
  <si>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</si>
  <si>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</si>
  <si>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</si>
  <si>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</si>
  <si>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</si>
  <si>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</si>
  <si>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</si>
  <si>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</si>
  <si>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</si>
  <si>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</si>
  <si>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</si>
  <si>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</si>
  <si>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</si>
  <si>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</si>
  <si>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</si>
  <si>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</si>
  <si>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</si>
  <si>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</si>
  <si>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</si>
  <si>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</si>
  <si>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</si>
  <si>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</si>
  <si>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</si>
  <si>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</si>
  <si>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</si>
  <si>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</si>
  <si>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</si>
  <si>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</si>
  <si>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</si>
  <si>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</si>
  <si>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</si>
  <si>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</si>
  <si>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</si>
  <si>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</si>
  <si>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</si>
  <si>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</si>
  <si>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</si>
  <si>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</si>
  <si>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</si>
  <si>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</si>
  <si>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</si>
  <si>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</si>
  <si>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</si>
  <si>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</si>
  <si>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</si>
  <si>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</si>
  <si>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</si>
  <si>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</si>
  <si>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</si>
  <si>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</si>
  <si>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</si>
  <si>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</si>
  <si>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</si>
  <si>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</si>
  <si>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</si>
  <si>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</si>
  <si>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</si>
  <si>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</si>
  <si>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</si>
  <si>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</si>
  <si>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</si>
  <si>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</si>
  <si>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</si>
  <si>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</si>
  <si>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</si>
  <si>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</si>
  <si>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</si>
  <si>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</si>
  <si>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</si>
  <si>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</si>
  <si>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</si>
  <si>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</si>
  <si>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</si>
  <si>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</si>
  <si>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</si>
  <si>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</si>
  <si>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</si>
  <si>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</si>
  <si>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</si>
  <si>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</si>
  <si>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</si>
  <si>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</si>
  <si>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</si>
  <si>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</si>
  <si>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</si>
  <si>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</si>
  <si>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</si>
  <si>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</si>
  <si>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</si>
  <si>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</si>
  <si>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</si>
  <si>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</si>
  <si>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</si>
  <si>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</si>
  <si>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</si>
  <si>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</si>
  <si>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</si>
  <si>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</si>
  <si>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</si>
  <si>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</si>
  <si>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</si>
  <si>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</si>
  <si>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</si>
  <si>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</si>
  <si>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</si>
  <si>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</si>
  <si>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</si>
  <si>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</si>
  <si>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</si>
  <si>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</si>
  <si>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</si>
  <si>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</si>
  <si>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</si>
  <si>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</si>
  <si>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</si>
  <si>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</si>
  <si>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</si>
  <si>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</si>
  <si>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</si>
  <si>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</si>
  <si>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</si>
  <si>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</si>
  <si>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</si>
  <si>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</si>
  <si>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</si>
  <si>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</si>
  <si>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</si>
  <si>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</si>
  <si>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</si>
  <si>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</si>
  <si>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</si>
  <si>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</si>
  <si>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</si>
  <si>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</si>
  <si>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</si>
  <si>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</si>
  <si>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</si>
  <si>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</si>
  <si>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</si>
  <si>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</si>
  <si>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</si>
  <si>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</si>
  <si>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</si>
  <si>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</si>
  <si>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</si>
  <si>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</si>
  <si>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</si>
  <si>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</si>
  <si>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</si>
  <si>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</si>
  <si>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</si>
  <si>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</si>
  <si>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</si>
  <si>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</si>
  <si>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</si>
  <si>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</si>
  <si>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</si>
  <si>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</si>
  <si>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</si>
  <si>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</si>
  <si>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</si>
  <si>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</si>
  <si>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</si>
  <si>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</si>
  <si>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</si>
  <si>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</si>
  <si>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</si>
  <si>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</si>
  <si>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</si>
  <si>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</si>
  <si>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</si>
  <si>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</si>
  <si>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</si>
  <si>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</si>
  <si>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</si>
  <si>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</si>
  <si>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</si>
  <si>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</si>
  <si>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</si>
  <si>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</si>
  <si>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</si>
  <si>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</si>
  <si>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</si>
  <si>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</si>
  <si>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</si>
  <si>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</si>
  <si>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</si>
  <si>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</si>
  <si>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</si>
  <si>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</si>
  <si>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</si>
  <si>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</si>
  <si>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</si>
  <si>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</si>
  <si>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</si>
  <si>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</si>
  <si>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</si>
  <si>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</si>
  <si>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</si>
  <si>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</si>
  <si>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</si>
  <si>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</si>
  <si>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</si>
  <si>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</si>
  <si>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</si>
  <si>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</si>
  <si>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</si>
  <si>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</si>
  <si>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</si>
  <si>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</si>
  <si>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</si>
  <si>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</si>
  <si>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</si>
  <si>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</si>
  <si>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</si>
  <si>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</si>
  <si>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</si>
  <si>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</si>
  <si>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</si>
  <si>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</si>
  <si>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</si>
  <si>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</si>
  <si>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</si>
  <si>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</si>
  <si>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</si>
  <si>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</si>
  <si>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</si>
  <si>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</si>
  <si>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</si>
  <si>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</si>
  <si>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</si>
  <si>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</si>
  <si>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</si>
  <si>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</si>
  <si>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</si>
  <si>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</si>
  <si>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</si>
  <si>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</si>
  <si>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</si>
  <si>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</si>
  <si>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</si>
  <si>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</si>
  <si>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</si>
  <si>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</si>
  <si>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</si>
  <si>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</si>
  <si>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</si>
  <si>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</si>
  <si>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</si>
  <si>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</si>
  <si>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</si>
  <si>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</si>
  <si>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</si>
  <si>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</si>
  <si>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</si>
  <si>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</si>
  <si>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</si>
  <si>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</si>
  <si>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</si>
  <si>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</si>
  <si>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</si>
  <si>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</si>
  <si>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</si>
  <si>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</si>
  <si>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</si>
  <si>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</si>
  <si>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</si>
  <si>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</si>
  <si>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</si>
  <si>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</si>
  <si>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</si>
  <si>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</si>
  <si>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</si>
  <si>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</si>
  <si>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</si>
  <si>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</si>
  <si>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</si>
  <si>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</si>
  <si>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</si>
  <si>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</si>
  <si>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</si>
  <si>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</si>
  <si>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</si>
  <si>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</si>
  <si>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</si>
  <si>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</si>
  <si>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</si>
  <si>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</si>
  <si>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</si>
  <si>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</si>
  <si>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</si>
  <si>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</si>
  <si>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</si>
  <si>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</si>
  <si>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</si>
  <si>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</si>
  <si>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</si>
  <si>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</si>
  <si>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</si>
  <si>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</si>
  <si>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</si>
  <si>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</si>
  <si>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</si>
  <si>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</si>
  <si>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</si>
  <si>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</si>
  <si>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</si>
  <si>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</si>
  <si>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</si>
  <si>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</si>
  <si>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</si>
  <si>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</si>
  <si>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</si>
  <si>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</si>
  <si>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</si>
  <si>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</si>
  <si>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</si>
  <si>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</si>
  <si>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</si>
  <si>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</si>
  <si>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</si>
  <si>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</si>
  <si>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</si>
  <si>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</si>
  <si>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</si>
  <si>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</si>
  <si>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</si>
  <si>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"АРТЕКС ИНЖНЕНЕРИНГ" АД</t>
  </si>
  <si>
    <t>1. "АРТЕКС БЕЛАДЖИО" АД</t>
  </si>
  <si>
    <t>2. "БЕЛАДЖИО БЪЛГАРИЯ" АД</t>
  </si>
  <si>
    <t>3. "АРТЕКС БЪЛГАРИЯ 1996" АД</t>
  </si>
  <si>
    <t>1. "БАЛКАНТОН" АД</t>
  </si>
  <si>
    <t>01-01-2011 - 31-12-2011</t>
  </si>
  <si>
    <t>Дата на съставяне: 31.12.2011</t>
  </si>
  <si>
    <t xml:space="preserve">Дата на съставяне: 31.12.2011                                      </t>
  </si>
  <si>
    <t xml:space="preserve">Дата  на съставяне: 31.12.2011                                                                                                                              </t>
  </si>
  <si>
    <t xml:space="preserve">Дата на съставяне: 31.12.2011                      </t>
  </si>
  <si>
    <t>неконсолидиран годишен отчет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</si>
</sst>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1">
      <selection activeCell="E5" sqref="E5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865</v>
      </c>
      <c r="F3" s="217" t="s">
        <v>2</v>
      </c>
      <c r="G3" s="172"/>
      <c r="H3" s="461">
        <v>175155346</v>
      </c>
    </row>
    <row r="4" spans="1:8" ht="15">
      <c r="A4" s="581" t="s">
        <v>3</v>
      </c>
      <c r="B4" s="587"/>
      <c r="C4" s="587"/>
      <c r="D4" s="587"/>
      <c r="E4" s="504" t="s">
        <v>875</v>
      </c>
      <c r="F4" s="583" t="s">
        <v>4</v>
      </c>
      <c r="G4" s="584"/>
      <c r="H4" s="461" t="s">
        <v>159</v>
      </c>
    </row>
    <row r="5" spans="1:8" ht="15">
      <c r="A5" s="581" t="s">
        <v>5</v>
      </c>
      <c r="B5" s="582"/>
      <c r="C5" s="582"/>
      <c r="D5" s="582"/>
      <c r="E5" s="505" t="s">
        <v>870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</v>
      </c>
      <c r="D11" s="151">
        <v>1</v>
      </c>
      <c r="E11" s="237" t="s">
        <v>22</v>
      </c>
      <c r="F11" s="242" t="s">
        <v>23</v>
      </c>
      <c r="G11" s="152">
        <v>1000</v>
      </c>
      <c r="H11" s="152">
        <v>1000</v>
      </c>
    </row>
    <row r="12" spans="1:8" ht="15">
      <c r="A12" s="235" t="s">
        <v>24</v>
      </c>
      <c r="B12" s="241" t="s">
        <v>25</v>
      </c>
      <c r="C12" s="151">
        <v>87</v>
      </c>
      <c r="D12" s="151">
        <v>94</v>
      </c>
      <c r="E12" s="237" t="s">
        <v>26</v>
      </c>
      <c r="F12" s="242" t="s">
        <v>27</v>
      </c>
      <c r="G12" s="153">
        <v>1000</v>
      </c>
      <c r="H12" s="153">
        <v>1000</v>
      </c>
    </row>
    <row r="13" spans="1:8" ht="15">
      <c r="A13" s="235" t="s">
        <v>28</v>
      </c>
      <c r="B13" s="241" t="s">
        <v>29</v>
      </c>
      <c r="C13" s="151">
        <v>53</v>
      </c>
      <c r="D13" s="151">
        <v>186</v>
      </c>
      <c r="E13" s="237" t="s">
        <v>30</v>
      </c>
      <c r="F13" s="242" t="s">
        <v>31</v>
      </c>
      <c r="G13" s="153">
        <v>0</v>
      </c>
      <c r="H13" s="153">
        <v>0</v>
      </c>
    </row>
    <row r="14" spans="1:8" ht="15">
      <c r="A14" s="235" t="s">
        <v>32</v>
      </c>
      <c r="B14" s="241" t="s">
        <v>33</v>
      </c>
      <c r="C14" s="151">
        <v>0</v>
      </c>
      <c r="D14" s="151">
        <v>0</v>
      </c>
      <c r="E14" s="243" t="s">
        <v>34</v>
      </c>
      <c r="F14" s="242" t="s">
        <v>35</v>
      </c>
      <c r="G14" s="316">
        <v>0</v>
      </c>
      <c r="H14" s="316">
        <v>0</v>
      </c>
    </row>
    <row r="15" spans="1:8" ht="15">
      <c r="A15" s="235" t="s">
        <v>36</v>
      </c>
      <c r="B15" s="241" t="s">
        <v>37</v>
      </c>
      <c r="C15" s="151">
        <v>51</v>
      </c>
      <c r="D15" s="151">
        <v>113</v>
      </c>
      <c r="E15" s="243" t="s">
        <v>38</v>
      </c>
      <c r="F15" s="242" t="s">
        <v>39</v>
      </c>
      <c r="G15" s="316">
        <v>0</v>
      </c>
      <c r="H15" s="316">
        <v>0</v>
      </c>
    </row>
    <row r="16" spans="1:8" ht="15">
      <c r="A16" s="235" t="s">
        <v>40</v>
      </c>
      <c r="B16" s="244" t="s">
        <v>41</v>
      </c>
      <c r="C16" s="151">
        <v>3</v>
      </c>
      <c r="D16" s="151">
        <v>9</v>
      </c>
      <c r="E16" s="243" t="s">
        <v>42</v>
      </c>
      <c r="F16" s="242" t="s">
        <v>43</v>
      </c>
      <c r="G16" s="316">
        <v>0</v>
      </c>
      <c r="H16" s="316">
        <v>0</v>
      </c>
    </row>
    <row r="17" spans="1:18" ht="25.5">
      <c r="A17" s="235" t="s">
        <v>44</v>
      </c>
      <c r="B17" s="241" t="s">
        <v>45</v>
      </c>
      <c r="C17" s="151">
        <v>0</v>
      </c>
      <c r="D17" s="151">
        <v>0</v>
      </c>
      <c r="E17" s="243" t="s">
        <v>46</v>
      </c>
      <c r="F17" s="245" t="s">
        <v>47</v>
      </c>
      <c r="G17" s="154">
        <f>G11+G14+G15+G16</f>
        <v>1000</v>
      </c>
      <c r="H17" s="154">
        <f>H11+H14+H15+H16</f>
        <v>1000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0</v>
      </c>
      <c r="D18" s="151">
        <v>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195</v>
      </c>
      <c r="D19" s="155">
        <f>SUM(D11:D18)</f>
        <v>403</v>
      </c>
      <c r="E19" s="237" t="s">
        <v>53</v>
      </c>
      <c r="F19" s="242" t="s">
        <v>54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30261</v>
      </c>
      <c r="D20" s="151">
        <v>30432</v>
      </c>
      <c r="E20" s="237" t="s">
        <v>57</v>
      </c>
      <c r="F20" s="242" t="s">
        <v>58</v>
      </c>
      <c r="G20" s="158">
        <v>0</v>
      </c>
      <c r="H20" s="158">
        <v>0</v>
      </c>
    </row>
    <row r="21" spans="1:18" ht="15">
      <c r="A21" s="235" t="s">
        <v>59</v>
      </c>
      <c r="B21" s="250" t="s">
        <v>60</v>
      </c>
      <c r="C21" s="151">
        <v>0</v>
      </c>
      <c r="D21" s="151">
        <v>0</v>
      </c>
      <c r="E21" s="251" t="s">
        <v>61</v>
      </c>
      <c r="F21" s="242" t="s">
        <v>62</v>
      </c>
      <c r="G21" s="156">
        <f>SUM(G22:G24)</f>
        <v>270</v>
      </c>
      <c r="H21" s="156">
        <f>SUM(H22:H24)</f>
        <v>270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270</v>
      </c>
      <c r="H22" s="152">
        <v>270</v>
      </c>
    </row>
    <row r="23" spans="1:13" ht="15">
      <c r="A23" s="235" t="s">
        <v>66</v>
      </c>
      <c r="B23" s="241" t="s">
        <v>67</v>
      </c>
      <c r="C23" s="151">
        <v>0</v>
      </c>
      <c r="D23" s="151">
        <v>0</v>
      </c>
      <c r="E23" s="253" t="s">
        <v>68</v>
      </c>
      <c r="F23" s="242" t="s">
        <v>69</v>
      </c>
      <c r="G23" s="152">
        <v>0</v>
      </c>
      <c r="H23" s="152">
        <v>0</v>
      </c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0</v>
      </c>
      <c r="H24" s="152">
        <v>0</v>
      </c>
    </row>
    <row r="25" spans="1:18" ht="15">
      <c r="A25" s="235" t="s">
        <v>74</v>
      </c>
      <c r="B25" s="241" t="s">
        <v>75</v>
      </c>
      <c r="C25" s="151">
        <v>0</v>
      </c>
      <c r="D25" s="151">
        <v>0</v>
      </c>
      <c r="E25" s="253" t="s">
        <v>76</v>
      </c>
      <c r="F25" s="245" t="s">
        <v>77</v>
      </c>
      <c r="G25" s="154">
        <f>G19+G20+G21</f>
        <v>270</v>
      </c>
      <c r="H25" s="154">
        <f>H19+H20+H21</f>
        <v>270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0</v>
      </c>
      <c r="D26" s="151">
        <v>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10582</v>
      </c>
      <c r="H27" s="154">
        <f>SUM(H28:H30)</f>
        <v>8396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10582</v>
      </c>
      <c r="H28" s="152">
        <v>8396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0</v>
      </c>
      <c r="H29" s="316">
        <v>0</v>
      </c>
      <c r="M29" s="157"/>
    </row>
    <row r="30" spans="1:8" ht="15">
      <c r="A30" s="235" t="s">
        <v>90</v>
      </c>
      <c r="B30" s="241" t="s">
        <v>91</v>
      </c>
      <c r="C30" s="151">
        <v>0</v>
      </c>
      <c r="D30" s="151">
        <v>0</v>
      </c>
      <c r="E30" s="237" t="s">
        <v>92</v>
      </c>
      <c r="F30" s="242" t="s">
        <v>93</v>
      </c>
      <c r="G30" s="158">
        <v>0</v>
      </c>
      <c r="H30" s="158">
        <v>0</v>
      </c>
    </row>
    <row r="31" spans="1:13" ht="15">
      <c r="A31" s="235" t="s">
        <v>94</v>
      </c>
      <c r="B31" s="241" t="s">
        <v>95</v>
      </c>
      <c r="C31" s="317">
        <v>0</v>
      </c>
      <c r="D31" s="317">
        <v>0</v>
      </c>
      <c r="E31" s="253" t="s">
        <v>96</v>
      </c>
      <c r="F31" s="242" t="s">
        <v>97</v>
      </c>
      <c r="G31" s="152">
        <v>2395</v>
      </c>
      <c r="H31" s="152">
        <v>2186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12977</v>
      </c>
      <c r="H33" s="154">
        <f>H27+H31+H32</f>
        <v>10582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163</v>
      </c>
      <c r="D34" s="155">
        <f>SUM(D35:D38)</f>
        <v>163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147</v>
      </c>
      <c r="D35" s="151">
        <v>147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0</v>
      </c>
      <c r="D36" s="151">
        <v>0</v>
      </c>
      <c r="E36" s="237" t="s">
        <v>110</v>
      </c>
      <c r="F36" s="261" t="s">
        <v>111</v>
      </c>
      <c r="G36" s="154">
        <f>G25+G17+G33</f>
        <v>14247</v>
      </c>
      <c r="H36" s="154">
        <f>H25+H17+H33</f>
        <v>11852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16</v>
      </c>
      <c r="D38" s="151">
        <v>16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>
        <v>0</v>
      </c>
      <c r="D41" s="151">
        <v>0</v>
      </c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>
        <v>0</v>
      </c>
      <c r="D42" s="160">
        <v>0</v>
      </c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>
        <v>0</v>
      </c>
      <c r="D43" s="151">
        <v>0</v>
      </c>
      <c r="E43" s="243" t="s">
        <v>130</v>
      </c>
      <c r="F43" s="242" t="s">
        <v>131</v>
      </c>
      <c r="G43" s="152">
        <v>0</v>
      </c>
      <c r="H43" s="152">
        <v>0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>
        <v>11591</v>
      </c>
      <c r="H44" s="152">
        <v>14124</v>
      </c>
    </row>
    <row r="45" spans="1:15" ht="15">
      <c r="A45" s="235" t="s">
        <v>136</v>
      </c>
      <c r="B45" s="249" t="s">
        <v>137</v>
      </c>
      <c r="C45" s="155">
        <f>C34+C39+C44</f>
        <v>163</v>
      </c>
      <c r="D45" s="155">
        <f>D34+D39+D44</f>
        <v>163</v>
      </c>
      <c r="E45" s="251" t="s">
        <v>138</v>
      </c>
      <c r="F45" s="242" t="s">
        <v>139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0</v>
      </c>
      <c r="H46" s="152">
        <v>0</v>
      </c>
    </row>
    <row r="47" spans="1:13" ht="15">
      <c r="A47" s="235" t="s">
        <v>143</v>
      </c>
      <c r="B47" s="241" t="s">
        <v>144</v>
      </c>
      <c r="C47" s="151">
        <v>0</v>
      </c>
      <c r="D47" s="151">
        <v>0</v>
      </c>
      <c r="E47" s="251" t="s">
        <v>145</v>
      </c>
      <c r="F47" s="242" t="s">
        <v>146</v>
      </c>
      <c r="G47" s="152">
        <v>11735</v>
      </c>
      <c r="H47" s="152">
        <v>11735</v>
      </c>
      <c r="M47" s="157"/>
    </row>
    <row r="48" spans="1:8" ht="15">
      <c r="A48" s="235" t="s">
        <v>147</v>
      </c>
      <c r="B48" s="244" t="s">
        <v>148</v>
      </c>
      <c r="C48" s="151">
        <v>0</v>
      </c>
      <c r="D48" s="151">
        <v>0</v>
      </c>
      <c r="E48" s="237" t="s">
        <v>149</v>
      </c>
      <c r="F48" s="242" t="s">
        <v>150</v>
      </c>
      <c r="G48" s="152">
        <v>62</v>
      </c>
      <c r="H48" s="152">
        <v>129</v>
      </c>
    </row>
    <row r="49" spans="1:18" ht="15">
      <c r="A49" s="235" t="s">
        <v>151</v>
      </c>
      <c r="B49" s="241" t="s">
        <v>152</v>
      </c>
      <c r="C49" s="151">
        <v>0</v>
      </c>
      <c r="D49" s="151">
        <v>0</v>
      </c>
      <c r="E49" s="251" t="s">
        <v>51</v>
      </c>
      <c r="F49" s="245" t="s">
        <v>153</v>
      </c>
      <c r="G49" s="154">
        <f>SUM(G43:G48)</f>
        <v>23388</v>
      </c>
      <c r="H49" s="154">
        <f>SUM(H43:H48)</f>
        <v>25988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861</v>
      </c>
      <c r="H51" s="152">
        <v>968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0</v>
      </c>
      <c r="H52" s="152">
        <v>0</v>
      </c>
    </row>
    <row r="53" spans="1:8" ht="15">
      <c r="A53" s="235" t="s">
        <v>162</v>
      </c>
      <c r="B53" s="249" t="s">
        <v>163</v>
      </c>
      <c r="C53" s="151">
        <v>0</v>
      </c>
      <c r="D53" s="151">
        <v>0</v>
      </c>
      <c r="E53" s="237" t="s">
        <v>164</v>
      </c>
      <c r="F53" s="245" t="s">
        <v>165</v>
      </c>
      <c r="G53" s="152">
        <v>0</v>
      </c>
      <c r="H53" s="152">
        <v>0</v>
      </c>
    </row>
    <row r="54" spans="1:8" ht="15">
      <c r="A54" s="235" t="s">
        <v>166</v>
      </c>
      <c r="B54" s="249" t="s">
        <v>167</v>
      </c>
      <c r="C54" s="151">
        <v>0</v>
      </c>
      <c r="D54" s="151">
        <v>0</v>
      </c>
      <c r="E54" s="237" t="s">
        <v>168</v>
      </c>
      <c r="F54" s="245" t="s">
        <v>169</v>
      </c>
      <c r="G54" s="152">
        <v>0</v>
      </c>
      <c r="H54" s="152">
        <v>0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30619</v>
      </c>
      <c r="D55" s="155">
        <f>D19+D20+D21+D27+D32+D45+D51+D53+D54</f>
        <v>30998</v>
      </c>
      <c r="E55" s="237" t="s">
        <v>172</v>
      </c>
      <c r="F55" s="261" t="s">
        <v>173</v>
      </c>
      <c r="G55" s="154">
        <f>G49+G51+G52+G53+G54</f>
        <v>24249</v>
      </c>
      <c r="H55" s="154">
        <f>H49+H51+H52+H53+H54</f>
        <v>26956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0</v>
      </c>
      <c r="D58" s="151">
        <v>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1309</v>
      </c>
      <c r="D59" s="151">
        <v>1663</v>
      </c>
      <c r="E59" s="251" t="s">
        <v>181</v>
      </c>
      <c r="F59" s="242" t="s">
        <v>182</v>
      </c>
      <c r="G59" s="152">
        <v>0</v>
      </c>
      <c r="H59" s="152">
        <v>0</v>
      </c>
      <c r="M59" s="157"/>
    </row>
    <row r="60" spans="1:8" ht="15">
      <c r="A60" s="235" t="s">
        <v>183</v>
      </c>
      <c r="B60" s="241" t="s">
        <v>184</v>
      </c>
      <c r="C60" s="151">
        <v>1217</v>
      </c>
      <c r="D60" s="151">
        <v>4628</v>
      </c>
      <c r="E60" s="237" t="s">
        <v>185</v>
      </c>
      <c r="F60" s="242" t="s">
        <v>186</v>
      </c>
      <c r="G60" s="152">
        <v>4117</v>
      </c>
      <c r="H60" s="152">
        <v>3194</v>
      </c>
    </row>
    <row r="61" spans="1:18" ht="15">
      <c r="A61" s="235" t="s">
        <v>187</v>
      </c>
      <c r="B61" s="244" t="s">
        <v>188</v>
      </c>
      <c r="C61" s="151">
        <v>4134</v>
      </c>
      <c r="D61" s="151">
        <v>2717</v>
      </c>
      <c r="E61" s="243" t="s">
        <v>189</v>
      </c>
      <c r="F61" s="272" t="s">
        <v>190</v>
      </c>
      <c r="G61" s="154">
        <f>SUM(G62:G68)</f>
        <v>2153</v>
      </c>
      <c r="H61" s="154">
        <f>SUM(H62:H68)</f>
        <v>1589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>
        <v>0</v>
      </c>
      <c r="D62" s="151">
        <v>0</v>
      </c>
      <c r="E62" s="243" t="s">
        <v>193</v>
      </c>
      <c r="F62" s="242" t="s">
        <v>194</v>
      </c>
      <c r="G62" s="152">
        <v>0</v>
      </c>
      <c r="H62" s="152">
        <v>0</v>
      </c>
    </row>
    <row r="63" spans="1:13" ht="15">
      <c r="A63" s="235" t="s">
        <v>195</v>
      </c>
      <c r="B63" s="241" t="s">
        <v>196</v>
      </c>
      <c r="C63" s="151">
        <v>0</v>
      </c>
      <c r="D63" s="151">
        <v>0</v>
      </c>
      <c r="E63" s="237" t="s">
        <v>197</v>
      </c>
      <c r="F63" s="242" t="s">
        <v>198</v>
      </c>
      <c r="G63" s="152">
        <v>0</v>
      </c>
      <c r="H63" s="152">
        <v>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6660</v>
      </c>
      <c r="D64" s="155">
        <f>SUM(D58:D63)</f>
        <v>9008</v>
      </c>
      <c r="E64" s="237" t="s">
        <v>200</v>
      </c>
      <c r="F64" s="242" t="s">
        <v>201</v>
      </c>
      <c r="G64" s="152">
        <v>2076</v>
      </c>
      <c r="H64" s="152">
        <v>1482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0</v>
      </c>
      <c r="H65" s="152">
        <v>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50</v>
      </c>
      <c r="H66" s="152">
        <v>63</v>
      </c>
    </row>
    <row r="67" spans="1:8" ht="15">
      <c r="A67" s="235" t="s">
        <v>207</v>
      </c>
      <c r="B67" s="241" t="s">
        <v>208</v>
      </c>
      <c r="C67" s="151">
        <v>1251</v>
      </c>
      <c r="D67" s="151">
        <v>1163</v>
      </c>
      <c r="E67" s="237" t="s">
        <v>209</v>
      </c>
      <c r="F67" s="242" t="s">
        <v>210</v>
      </c>
      <c r="G67" s="152">
        <v>20</v>
      </c>
      <c r="H67" s="152">
        <v>24</v>
      </c>
    </row>
    <row r="68" spans="1:8" ht="15">
      <c r="A68" s="235" t="s">
        <v>211</v>
      </c>
      <c r="B68" s="241" t="s">
        <v>212</v>
      </c>
      <c r="C68" s="151">
        <v>2395</v>
      </c>
      <c r="D68" s="151">
        <v>1233</v>
      </c>
      <c r="E68" s="237" t="s">
        <v>213</v>
      </c>
      <c r="F68" s="242" t="s">
        <v>214</v>
      </c>
      <c r="G68" s="152">
        <v>7</v>
      </c>
      <c r="H68" s="152">
        <v>20</v>
      </c>
    </row>
    <row r="69" spans="1:8" ht="15">
      <c r="A69" s="235" t="s">
        <v>215</v>
      </c>
      <c r="B69" s="241" t="s">
        <v>216</v>
      </c>
      <c r="C69" s="151">
        <v>307</v>
      </c>
      <c r="D69" s="151">
        <v>415</v>
      </c>
      <c r="E69" s="251" t="s">
        <v>78</v>
      </c>
      <c r="F69" s="242" t="s">
        <v>217</v>
      </c>
      <c r="G69" s="152">
        <v>87</v>
      </c>
      <c r="H69" s="152">
        <v>146</v>
      </c>
    </row>
    <row r="70" spans="1:8" ht="15">
      <c r="A70" s="235" t="s">
        <v>218</v>
      </c>
      <c r="B70" s="241" t="s">
        <v>219</v>
      </c>
      <c r="C70" s="151">
        <v>0</v>
      </c>
      <c r="D70" s="151">
        <v>0</v>
      </c>
      <c r="E70" s="237" t="s">
        <v>220</v>
      </c>
      <c r="F70" s="242" t="s">
        <v>221</v>
      </c>
      <c r="G70" s="152">
        <v>50</v>
      </c>
      <c r="H70" s="152">
        <v>59</v>
      </c>
    </row>
    <row r="71" spans="1:18" ht="15">
      <c r="A71" s="235" t="s">
        <v>222</v>
      </c>
      <c r="B71" s="241" t="s">
        <v>223</v>
      </c>
      <c r="C71" s="151">
        <v>0</v>
      </c>
      <c r="D71" s="151">
        <v>0</v>
      </c>
      <c r="E71" s="253" t="s">
        <v>46</v>
      </c>
      <c r="F71" s="273" t="s">
        <v>224</v>
      </c>
      <c r="G71" s="161">
        <f>G59+G60+G61+G69+G70</f>
        <v>6407</v>
      </c>
      <c r="H71" s="161">
        <f>H59+H60+H61+H69+H70</f>
        <v>4988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3</v>
      </c>
      <c r="D72" s="151">
        <v>18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159</v>
      </c>
      <c r="D74" s="151">
        <v>41</v>
      </c>
      <c r="E74" s="237" t="s">
        <v>231</v>
      </c>
      <c r="F74" s="280" t="s">
        <v>232</v>
      </c>
      <c r="G74" s="152">
        <v>0</v>
      </c>
      <c r="H74" s="152">
        <v>0</v>
      </c>
    </row>
    <row r="75" spans="1:15" ht="15">
      <c r="A75" s="235" t="s">
        <v>76</v>
      </c>
      <c r="B75" s="249" t="s">
        <v>233</v>
      </c>
      <c r="C75" s="155">
        <f>SUM(C67:C74)</f>
        <v>4115</v>
      </c>
      <c r="D75" s="155">
        <f>SUM(D67:D74)</f>
        <v>2870</v>
      </c>
      <c r="E75" s="251" t="s">
        <v>160</v>
      </c>
      <c r="F75" s="245" t="s">
        <v>234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0</v>
      </c>
      <c r="H76" s="152">
        <v>0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0</v>
      </c>
      <c r="D79" s="151">
        <v>0</v>
      </c>
      <c r="E79" s="251" t="s">
        <v>242</v>
      </c>
      <c r="F79" s="261" t="s">
        <v>243</v>
      </c>
      <c r="G79" s="162">
        <f>G71+G74+G75+G76</f>
        <v>6407</v>
      </c>
      <c r="H79" s="162">
        <f>H71+H74+H75+H76</f>
        <v>4988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784</v>
      </c>
      <c r="D87" s="151">
        <v>382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2725</v>
      </c>
      <c r="D88" s="151">
        <v>538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3509</v>
      </c>
      <c r="D91" s="155">
        <f>SUM(D87:D90)</f>
        <v>920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14284</v>
      </c>
      <c r="D93" s="155">
        <f>D64+D75+D84+D91+D92</f>
        <v>12798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44903</v>
      </c>
      <c r="D94" s="164">
        <f>D93+D55</f>
        <v>43796</v>
      </c>
      <c r="E94" s="449" t="s">
        <v>270</v>
      </c>
      <c r="F94" s="289" t="s">
        <v>271</v>
      </c>
      <c r="G94" s="165">
        <f>G36+G39+G55+G79</f>
        <v>44903</v>
      </c>
      <c r="H94" s="165">
        <f>H36+H39+H55+H79</f>
        <v>43796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871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857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16" right="0.24" top="0.62" bottom="0.73" header="0.16" footer="0.17"/>
  <pageSetup fitToHeight="1000" fitToWidth="1" horizontalDpi="300" verticalDpi="300" orientation="portrait" paperSize="9" scale="5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E36" sqref="E36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"АРТЕКС ИНЖНЕНЕРИНГ" АД</v>
      </c>
      <c r="C2" s="590"/>
      <c r="D2" s="590"/>
      <c r="E2" s="590"/>
      <c r="F2" s="577" t="s">
        <v>2</v>
      </c>
      <c r="G2" s="577"/>
      <c r="H2" s="526">
        <f>'справка №1-БАЛАНС'!H3</f>
        <v>175155346</v>
      </c>
    </row>
    <row r="3" spans="1:8" ht="15">
      <c r="A3" s="467" t="s">
        <v>275</v>
      </c>
      <c r="B3" s="590" t="str">
        <f>'справка №1-БАЛАНС'!E4</f>
        <v>неконсолидиран годишен отчет</v>
      </c>
      <c r="C3" s="590"/>
      <c r="D3" s="590"/>
      <c r="E3" s="590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76" t="str">
        <f>'справка №1-БАЛАНС'!E5</f>
        <v>01-01-2011 - 31-12-2011</v>
      </c>
      <c r="C4" s="576"/>
      <c r="D4" s="57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4253</v>
      </c>
      <c r="D9" s="46">
        <v>3995</v>
      </c>
      <c r="E9" s="298" t="s">
        <v>285</v>
      </c>
      <c r="F9" s="549" t="s">
        <v>286</v>
      </c>
      <c r="G9" s="550">
        <v>0</v>
      </c>
      <c r="H9" s="550">
        <v>0</v>
      </c>
    </row>
    <row r="10" spans="1:8" ht="12">
      <c r="A10" s="298" t="s">
        <v>287</v>
      </c>
      <c r="B10" s="299" t="s">
        <v>288</v>
      </c>
      <c r="C10" s="46">
        <v>3325</v>
      </c>
      <c r="D10" s="46">
        <v>4142</v>
      </c>
      <c r="E10" s="298" t="s">
        <v>289</v>
      </c>
      <c r="F10" s="549" t="s">
        <v>290</v>
      </c>
      <c r="G10" s="550">
        <v>9488</v>
      </c>
      <c r="H10" s="550">
        <v>12655</v>
      </c>
    </row>
    <row r="11" spans="1:8" ht="12">
      <c r="A11" s="298" t="s">
        <v>291</v>
      </c>
      <c r="B11" s="299" t="s">
        <v>292</v>
      </c>
      <c r="C11" s="46">
        <v>241</v>
      </c>
      <c r="D11" s="46">
        <v>320</v>
      </c>
      <c r="E11" s="300" t="s">
        <v>293</v>
      </c>
      <c r="F11" s="549" t="s">
        <v>294</v>
      </c>
      <c r="G11" s="550">
        <v>6871</v>
      </c>
      <c r="H11" s="550">
        <v>5956</v>
      </c>
    </row>
    <row r="12" spans="1:8" ht="12">
      <c r="A12" s="298" t="s">
        <v>295</v>
      </c>
      <c r="B12" s="299" t="s">
        <v>296</v>
      </c>
      <c r="C12" s="46">
        <v>883</v>
      </c>
      <c r="D12" s="46">
        <v>1060</v>
      </c>
      <c r="E12" s="300" t="s">
        <v>78</v>
      </c>
      <c r="F12" s="549" t="s">
        <v>297</v>
      </c>
      <c r="G12" s="550">
        <v>0</v>
      </c>
      <c r="H12" s="550">
        <v>0</v>
      </c>
    </row>
    <row r="13" spans="1:18" ht="12">
      <c r="A13" s="298" t="s">
        <v>298</v>
      </c>
      <c r="B13" s="299" t="s">
        <v>299</v>
      </c>
      <c r="C13" s="46">
        <v>164</v>
      </c>
      <c r="D13" s="46">
        <v>190</v>
      </c>
      <c r="E13" s="301" t="s">
        <v>51</v>
      </c>
      <c r="F13" s="551" t="s">
        <v>300</v>
      </c>
      <c r="G13" s="548">
        <f>SUM(G9:G12)</f>
        <v>16359</v>
      </c>
      <c r="H13" s="548">
        <f>SUM(H9:H12)</f>
        <v>18611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3584</v>
      </c>
      <c r="D14" s="46">
        <v>1771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-1063</v>
      </c>
      <c r="D15" s="47">
        <v>2188</v>
      </c>
      <c r="E15" s="296" t="s">
        <v>305</v>
      </c>
      <c r="F15" s="554" t="s">
        <v>306</v>
      </c>
      <c r="G15" s="550">
        <v>0</v>
      </c>
      <c r="H15" s="550">
        <v>0</v>
      </c>
    </row>
    <row r="16" spans="1:8" ht="12">
      <c r="A16" s="298" t="s">
        <v>307</v>
      </c>
      <c r="B16" s="299" t="s">
        <v>308</v>
      </c>
      <c r="C16" s="47">
        <v>39</v>
      </c>
      <c r="D16" s="47">
        <v>83</v>
      </c>
      <c r="E16" s="298" t="s">
        <v>309</v>
      </c>
      <c r="F16" s="552" t="s">
        <v>310</v>
      </c>
      <c r="G16" s="555">
        <v>0</v>
      </c>
      <c r="H16" s="555">
        <v>0</v>
      </c>
    </row>
    <row r="17" spans="1:8" ht="12">
      <c r="A17" s="302" t="s">
        <v>311</v>
      </c>
      <c r="B17" s="299" t="s">
        <v>312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>
        <v>0</v>
      </c>
      <c r="D18" s="48">
        <v>0</v>
      </c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11426</v>
      </c>
      <c r="D19" s="49">
        <f>SUM(D9:D15)+D16</f>
        <v>13749</v>
      </c>
      <c r="E19" s="304" t="s">
        <v>317</v>
      </c>
      <c r="F19" s="552" t="s">
        <v>318</v>
      </c>
      <c r="G19" s="550">
        <v>103</v>
      </c>
      <c r="H19" s="550">
        <v>104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0</v>
      </c>
      <c r="H20" s="550">
        <v>0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0</v>
      </c>
      <c r="H21" s="550">
        <v>0</v>
      </c>
    </row>
    <row r="22" spans="1:8" ht="24">
      <c r="A22" s="304" t="s">
        <v>324</v>
      </c>
      <c r="B22" s="305" t="s">
        <v>325</v>
      </c>
      <c r="C22" s="46">
        <v>2371</v>
      </c>
      <c r="D22" s="46">
        <v>2538</v>
      </c>
      <c r="E22" s="304" t="s">
        <v>326</v>
      </c>
      <c r="F22" s="552" t="s">
        <v>327</v>
      </c>
      <c r="G22" s="550">
        <v>0</v>
      </c>
      <c r="H22" s="550">
        <v>0</v>
      </c>
    </row>
    <row r="23" spans="1:8" ht="24">
      <c r="A23" s="298" t="s">
        <v>328</v>
      </c>
      <c r="B23" s="305" t="s">
        <v>329</v>
      </c>
      <c r="C23" s="46">
        <v>6</v>
      </c>
      <c r="D23" s="46">
        <v>0</v>
      </c>
      <c r="E23" s="298" t="s">
        <v>330</v>
      </c>
      <c r="F23" s="552" t="s">
        <v>331</v>
      </c>
      <c r="G23" s="550">
        <v>0</v>
      </c>
      <c r="H23" s="550">
        <v>0</v>
      </c>
    </row>
    <row r="24" spans="1:18" ht="12">
      <c r="A24" s="298" t="s">
        <v>332</v>
      </c>
      <c r="B24" s="305" t="s">
        <v>333</v>
      </c>
      <c r="C24" s="46">
        <v>0</v>
      </c>
      <c r="D24" s="46">
        <v>6</v>
      </c>
      <c r="E24" s="301" t="s">
        <v>103</v>
      </c>
      <c r="F24" s="554" t="s">
        <v>334</v>
      </c>
      <c r="G24" s="548">
        <f>SUM(G19:G23)</f>
        <v>103</v>
      </c>
      <c r="H24" s="548">
        <f>SUM(H19:H23)</f>
        <v>104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2377</v>
      </c>
      <c r="D26" s="49">
        <f>SUM(D22:D25)</f>
        <v>2544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13803</v>
      </c>
      <c r="D28" s="50">
        <f>D26+D19</f>
        <v>16293</v>
      </c>
      <c r="E28" s="127" t="s">
        <v>339</v>
      </c>
      <c r="F28" s="554" t="s">
        <v>340</v>
      </c>
      <c r="G28" s="548">
        <f>G13+G15+G24</f>
        <v>16462</v>
      </c>
      <c r="H28" s="548">
        <f>H13+H15+H24</f>
        <v>18715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2659</v>
      </c>
      <c r="D30" s="50">
        <f>IF((H28-D28)&gt;0,H28-D28,0)</f>
        <v>2422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>
        <v>0</v>
      </c>
      <c r="D31" s="46">
        <v>0</v>
      </c>
      <c r="E31" s="296" t="s">
        <v>856</v>
      </c>
      <c r="F31" s="552" t="s">
        <v>346</v>
      </c>
      <c r="G31" s="550">
        <v>0</v>
      </c>
      <c r="H31" s="550">
        <v>0</v>
      </c>
    </row>
    <row r="32" spans="1:8" ht="12">
      <c r="A32" s="296" t="s">
        <v>347</v>
      </c>
      <c r="B32" s="307" t="s">
        <v>348</v>
      </c>
      <c r="C32" s="46">
        <v>0</v>
      </c>
      <c r="D32" s="46">
        <v>0</v>
      </c>
      <c r="E32" s="296" t="s">
        <v>349</v>
      </c>
      <c r="F32" s="552" t="s">
        <v>350</v>
      </c>
      <c r="G32" s="550">
        <v>0</v>
      </c>
      <c r="H32" s="550">
        <v>0</v>
      </c>
    </row>
    <row r="33" spans="1:18" ht="12">
      <c r="A33" s="128" t="s">
        <v>351</v>
      </c>
      <c r="B33" s="306" t="s">
        <v>352</v>
      </c>
      <c r="C33" s="49">
        <f>C28-C31+C32</f>
        <v>13803</v>
      </c>
      <c r="D33" s="49">
        <f>D28-D31+D32</f>
        <v>16293</v>
      </c>
      <c r="E33" s="127" t="s">
        <v>353</v>
      </c>
      <c r="F33" s="554" t="s">
        <v>354</v>
      </c>
      <c r="G33" s="53">
        <f>G32-G31+G28</f>
        <v>16462</v>
      </c>
      <c r="H33" s="53">
        <f>H32-H31+H28</f>
        <v>18715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2659</v>
      </c>
      <c r="D34" s="50">
        <f>IF((H33-D33)&gt;0,H33-D33,0)</f>
        <v>2422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264</v>
      </c>
      <c r="D35" s="49">
        <f>D36+D37+D38</f>
        <v>236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264</v>
      </c>
      <c r="D36" s="46">
        <v>236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2395</v>
      </c>
      <c r="D39" s="460">
        <f>+IF((H33-D33-D35)&gt;0,H33-D33-D35,0)</f>
        <v>2186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0</v>
      </c>
      <c r="D40" s="51">
        <v>0</v>
      </c>
      <c r="E40" s="127" t="s">
        <v>371</v>
      </c>
      <c r="F40" s="558" t="s">
        <v>373</v>
      </c>
      <c r="G40" s="550">
        <v>0</v>
      </c>
      <c r="H40" s="550">
        <v>0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2395</v>
      </c>
      <c r="D41" s="52">
        <f>IF(H39=0,IF(D39-D40&gt;0,D39-D40+H40,0),IF(H39-H40&lt;0,H40-H39+D39,0))</f>
        <v>2186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16462</v>
      </c>
      <c r="D42" s="53">
        <f>D33+D35+D39</f>
        <v>18715</v>
      </c>
      <c r="E42" s="128" t="s">
        <v>380</v>
      </c>
      <c r="F42" s="129" t="s">
        <v>381</v>
      </c>
      <c r="G42" s="53">
        <f>G39+G33</f>
        <v>16462</v>
      </c>
      <c r="H42" s="53">
        <f>H39+H33</f>
        <v>18715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863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40908</v>
      </c>
      <c r="C48" s="427" t="s">
        <v>382</v>
      </c>
      <c r="D48" s="588"/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9"/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workbookViewId="0" topLeftCell="A13">
      <selection activeCell="C50" sqref="C50:D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"АРТЕКС ИНЖНЕНЕРИНГ" АД</v>
      </c>
      <c r="C4" s="541" t="s">
        <v>2</v>
      </c>
      <c r="D4" s="541">
        <f>'справка №1-БАЛАНС'!H3</f>
        <v>175155346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 годишен отчет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01-01-2011 - 31-12-2011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16479</v>
      </c>
      <c r="D10" s="54">
        <v>17151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-8041</v>
      </c>
      <c r="D11" s="54">
        <v>-12977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-1069</v>
      </c>
      <c r="D13" s="54">
        <v>-1337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-279</v>
      </c>
      <c r="D15" s="54">
        <v>-208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-6</v>
      </c>
      <c r="D18" s="54">
        <v>-6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-413</v>
      </c>
      <c r="D19" s="54">
        <v>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6671</v>
      </c>
      <c r="D20" s="55">
        <f>SUM(D10:D19)</f>
        <v>2628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-19</v>
      </c>
      <c r="D22" s="54">
        <v>-10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1</v>
      </c>
      <c r="D23" s="54">
        <v>2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0</v>
      </c>
      <c r="D28" s="54">
        <v>2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-18</v>
      </c>
      <c r="D32" s="55">
        <f>SUM(D22:D31)</f>
        <v>-6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>
        <v>0</v>
      </c>
      <c r="D34" s="54">
        <v>0</v>
      </c>
      <c r="E34" s="130"/>
      <c r="F34" s="130"/>
    </row>
    <row r="35" spans="1:6" ht="12">
      <c r="A35" s="334" t="s">
        <v>434</v>
      </c>
      <c r="B35" s="333" t="s">
        <v>435</v>
      </c>
      <c r="C35" s="54">
        <v>0</v>
      </c>
      <c r="D35" s="54">
        <v>0</v>
      </c>
      <c r="E35" s="130"/>
      <c r="F35" s="130"/>
    </row>
    <row r="36" spans="1:6" ht="12">
      <c r="A36" s="332" t="s">
        <v>436</v>
      </c>
      <c r="B36" s="333" t="s">
        <v>437</v>
      </c>
      <c r="C36" s="54">
        <v>1956</v>
      </c>
      <c r="D36" s="54">
        <v>2982</v>
      </c>
      <c r="E36" s="130"/>
      <c r="F36" s="130"/>
    </row>
    <row r="37" spans="1:6" ht="12">
      <c r="A37" s="332" t="s">
        <v>438</v>
      </c>
      <c r="B37" s="333" t="s">
        <v>439</v>
      </c>
      <c r="C37" s="54">
        <v>-3674</v>
      </c>
      <c r="D37" s="54">
        <v>-6490</v>
      </c>
      <c r="E37" s="130"/>
      <c r="F37" s="130"/>
    </row>
    <row r="38" spans="1:6" ht="12">
      <c r="A38" s="332" t="s">
        <v>440</v>
      </c>
      <c r="B38" s="333" t="s">
        <v>441</v>
      </c>
      <c r="C38" s="54">
        <v>0</v>
      </c>
      <c r="D38" s="54">
        <v>0</v>
      </c>
      <c r="E38" s="130"/>
      <c r="F38" s="130"/>
    </row>
    <row r="39" spans="1:6" ht="12">
      <c r="A39" s="332" t="s">
        <v>442</v>
      </c>
      <c r="B39" s="333" t="s">
        <v>443</v>
      </c>
      <c r="C39" s="54">
        <v>-1817</v>
      </c>
      <c r="D39" s="54">
        <v>-2351</v>
      </c>
      <c r="E39" s="130"/>
      <c r="F39" s="130"/>
    </row>
    <row r="40" spans="1:6" ht="12">
      <c r="A40" s="332" t="s">
        <v>444</v>
      </c>
      <c r="B40" s="333" t="s">
        <v>445</v>
      </c>
      <c r="C40" s="54">
        <v>0</v>
      </c>
      <c r="D40" s="54">
        <v>0</v>
      </c>
      <c r="E40" s="130"/>
      <c r="F40" s="130"/>
    </row>
    <row r="41" spans="1:8" ht="12">
      <c r="A41" s="332" t="s">
        <v>446</v>
      </c>
      <c r="B41" s="333" t="s">
        <v>447</v>
      </c>
      <c r="C41" s="54">
        <v>-529</v>
      </c>
      <c r="D41" s="54">
        <v>-109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-4064</v>
      </c>
      <c r="D42" s="55">
        <f>SUM(D34:D41)</f>
        <v>-5968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2589</v>
      </c>
      <c r="D43" s="55">
        <f>D42+D32+D20</f>
        <v>-3346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920</v>
      </c>
      <c r="D44" s="132">
        <v>4266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3509</v>
      </c>
      <c r="D45" s="55">
        <f>D44+D43</f>
        <v>920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3509</v>
      </c>
      <c r="D46" s="56">
        <v>920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9"/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9"/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8" right="0.7480314960629921" top="0.34" bottom="0.984251968503937" header="0.16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460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"АРТЕКС ИНЖНЕНЕРИНГ"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175155346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 годишен отчет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01-01-2011 - 31-12-2011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270</v>
      </c>
      <c r="G11" s="58">
        <f>'справка №1-БАЛАНС'!H23</f>
        <v>0</v>
      </c>
      <c r="H11" s="60">
        <v>0</v>
      </c>
      <c r="I11" s="58">
        <f>'справка №1-БАЛАНС'!H28+'справка №1-БАЛАНС'!H31</f>
        <v>10582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11852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486</v>
      </c>
      <c r="B14" s="8" t="s">
        <v>487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488</v>
      </c>
      <c r="B15" s="17" t="s">
        <v>489</v>
      </c>
      <c r="C15" s="61">
        <f>C11+C12</f>
        <v>1000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270</v>
      </c>
      <c r="G15" s="61">
        <f t="shared" si="2"/>
        <v>0</v>
      </c>
      <c r="H15" s="61">
        <f t="shared" si="2"/>
        <v>0</v>
      </c>
      <c r="I15" s="61">
        <f t="shared" si="2"/>
        <v>10582</v>
      </c>
      <c r="J15" s="61">
        <f t="shared" si="2"/>
        <v>0</v>
      </c>
      <c r="K15" s="61">
        <f t="shared" si="2"/>
        <v>0</v>
      </c>
      <c r="L15" s="344">
        <f t="shared" si="1"/>
        <v>11852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2395</v>
      </c>
      <c r="J16" s="345">
        <f>+'справка №1-БАЛАНС'!G32</f>
        <v>0</v>
      </c>
      <c r="K16" s="60">
        <v>0</v>
      </c>
      <c r="L16" s="344">
        <f t="shared" si="1"/>
        <v>2395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496</v>
      </c>
      <c r="B19" s="18" t="s">
        <v>497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498</v>
      </c>
      <c r="B20" s="8" t="s">
        <v>499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504</v>
      </c>
      <c r="B23" s="8" t="s">
        <v>505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504</v>
      </c>
      <c r="B26" s="8" t="s">
        <v>509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510</v>
      </c>
      <c r="B27" s="8" t="s">
        <v>511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512</v>
      </c>
      <c r="B28" s="8" t="s">
        <v>513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270</v>
      </c>
      <c r="G29" s="59">
        <f t="shared" si="6"/>
        <v>0</v>
      </c>
      <c r="H29" s="59">
        <f t="shared" si="6"/>
        <v>0</v>
      </c>
      <c r="I29" s="59">
        <f t="shared" si="6"/>
        <v>12977</v>
      </c>
      <c r="J29" s="59">
        <f t="shared" si="6"/>
        <v>0</v>
      </c>
      <c r="K29" s="59">
        <f t="shared" si="6"/>
        <v>0</v>
      </c>
      <c r="L29" s="344">
        <f t="shared" si="1"/>
        <v>14247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518</v>
      </c>
      <c r="B31" s="8" t="s">
        <v>519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1000</v>
      </c>
      <c r="D32" s="59">
        <f t="shared" si="7"/>
        <v>0</v>
      </c>
      <c r="E32" s="59">
        <f t="shared" si="7"/>
        <v>0</v>
      </c>
      <c r="F32" s="59">
        <f t="shared" si="7"/>
        <v>270</v>
      </c>
      <c r="G32" s="59">
        <f t="shared" si="7"/>
        <v>0</v>
      </c>
      <c r="H32" s="59">
        <f t="shared" si="7"/>
        <v>0</v>
      </c>
      <c r="I32" s="59">
        <f t="shared" si="7"/>
        <v>12977</v>
      </c>
      <c r="J32" s="59">
        <f t="shared" si="7"/>
        <v>0</v>
      </c>
      <c r="K32" s="59">
        <f t="shared" si="7"/>
        <v>0</v>
      </c>
      <c r="L32" s="344">
        <f t="shared" si="1"/>
        <v>14247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873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F14" sqref="F1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384</v>
      </c>
      <c r="B2" s="610"/>
      <c r="C2" s="611" t="str">
        <f>'справка №1-БАЛАНС'!E3</f>
        <v>"АРТЕКС ИНЖНЕНЕРИНГ"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175155346</v>
      </c>
      <c r="P2" s="483"/>
      <c r="Q2" s="483"/>
      <c r="R2" s="526"/>
    </row>
    <row r="3" spans="1:18" ht="15">
      <c r="A3" s="609" t="s">
        <v>5</v>
      </c>
      <c r="B3" s="610"/>
      <c r="C3" s="612" t="str">
        <f>'справка №1-БАЛАНС'!E5</f>
        <v>01-01-2011 - 31-12-2011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9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9" t="s">
        <v>530</v>
      </c>
      <c r="R5" s="599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0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0"/>
      <c r="R6" s="600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</v>
      </c>
      <c r="E9" s="189">
        <v>0</v>
      </c>
      <c r="F9" s="189">
        <v>0</v>
      </c>
      <c r="G9" s="74">
        <f>D9+E9-F9</f>
        <v>1</v>
      </c>
      <c r="H9" s="65">
        <v>0</v>
      </c>
      <c r="I9" s="65">
        <v>0</v>
      </c>
      <c r="J9" s="74">
        <f>G9+H9-I9</f>
        <v>1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163</v>
      </c>
      <c r="E10" s="189">
        <v>0</v>
      </c>
      <c r="F10" s="189">
        <v>0</v>
      </c>
      <c r="G10" s="74">
        <f aca="true" t="shared" si="2" ref="G10:G39">D10+E10-F10</f>
        <v>163</v>
      </c>
      <c r="H10" s="65">
        <v>0</v>
      </c>
      <c r="I10" s="65">
        <v>0</v>
      </c>
      <c r="J10" s="74">
        <f aca="true" t="shared" si="3" ref="J10:J39">G10+H10-I10</f>
        <v>163</v>
      </c>
      <c r="K10" s="65">
        <v>69</v>
      </c>
      <c r="L10" s="65">
        <v>7</v>
      </c>
      <c r="M10" s="65">
        <v>0</v>
      </c>
      <c r="N10" s="74">
        <f aca="true" t="shared" si="4" ref="N10:N39">K10+L10-M10</f>
        <v>76</v>
      </c>
      <c r="O10" s="65">
        <v>0</v>
      </c>
      <c r="P10" s="65">
        <v>0</v>
      </c>
      <c r="Q10" s="74">
        <f t="shared" si="0"/>
        <v>76</v>
      </c>
      <c r="R10" s="74">
        <f t="shared" si="1"/>
        <v>87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1535</v>
      </c>
      <c r="E11" s="189">
        <v>4</v>
      </c>
      <c r="F11" s="189">
        <v>0</v>
      </c>
      <c r="G11" s="74">
        <f t="shared" si="2"/>
        <v>1539</v>
      </c>
      <c r="H11" s="65">
        <v>0</v>
      </c>
      <c r="I11" s="65">
        <v>0</v>
      </c>
      <c r="J11" s="74">
        <f t="shared" si="3"/>
        <v>1539</v>
      </c>
      <c r="K11" s="65">
        <v>1349</v>
      </c>
      <c r="L11" s="65">
        <v>137</v>
      </c>
      <c r="M11" s="65">
        <v>0</v>
      </c>
      <c r="N11" s="74">
        <f t="shared" si="4"/>
        <v>1486</v>
      </c>
      <c r="O11" s="65">
        <v>0</v>
      </c>
      <c r="P11" s="65">
        <v>0</v>
      </c>
      <c r="Q11" s="74">
        <f t="shared" si="0"/>
        <v>1486</v>
      </c>
      <c r="R11" s="74">
        <f t="shared" si="1"/>
        <v>53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>
        <v>0</v>
      </c>
      <c r="M12" s="65">
        <v>0</v>
      </c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386</v>
      </c>
      <c r="E13" s="189">
        <v>22</v>
      </c>
      <c r="F13" s="189">
        <v>17</v>
      </c>
      <c r="G13" s="74">
        <f t="shared" si="2"/>
        <v>391</v>
      </c>
      <c r="H13" s="65">
        <v>0</v>
      </c>
      <c r="I13" s="65">
        <v>0</v>
      </c>
      <c r="J13" s="74">
        <f t="shared" si="3"/>
        <v>391</v>
      </c>
      <c r="K13" s="65">
        <v>273</v>
      </c>
      <c r="L13" s="65">
        <v>84</v>
      </c>
      <c r="M13" s="65">
        <v>17</v>
      </c>
      <c r="N13" s="74">
        <f t="shared" si="4"/>
        <v>340</v>
      </c>
      <c r="O13" s="65">
        <v>0</v>
      </c>
      <c r="P13" s="65">
        <v>0</v>
      </c>
      <c r="Q13" s="74">
        <f t="shared" si="0"/>
        <v>340</v>
      </c>
      <c r="R13" s="74">
        <f t="shared" si="1"/>
        <v>51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168</v>
      </c>
      <c r="E14" s="189">
        <v>7</v>
      </c>
      <c r="F14" s="189">
        <v>0</v>
      </c>
      <c r="G14" s="74">
        <f t="shared" si="2"/>
        <v>175</v>
      </c>
      <c r="H14" s="65">
        <v>0</v>
      </c>
      <c r="I14" s="65">
        <v>0</v>
      </c>
      <c r="J14" s="74">
        <f t="shared" si="3"/>
        <v>175</v>
      </c>
      <c r="K14" s="65">
        <v>159</v>
      </c>
      <c r="L14" s="65">
        <v>13</v>
      </c>
      <c r="M14" s="65">
        <v>0</v>
      </c>
      <c r="N14" s="74">
        <f t="shared" si="4"/>
        <v>172</v>
      </c>
      <c r="O14" s="65">
        <v>0</v>
      </c>
      <c r="P14" s="65">
        <v>0</v>
      </c>
      <c r="Q14" s="74">
        <f t="shared" si="0"/>
        <v>172</v>
      </c>
      <c r="R14" s="74">
        <f t="shared" si="1"/>
        <v>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65">
        <v>0</v>
      </c>
      <c r="I15" s="65">
        <v>0</v>
      </c>
      <c r="J15" s="74">
        <f t="shared" si="3"/>
        <v>0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65">
        <v>0</v>
      </c>
      <c r="P15" s="65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0</v>
      </c>
      <c r="E16" s="189">
        <v>0</v>
      </c>
      <c r="F16" s="189">
        <v>0</v>
      </c>
      <c r="G16" s="74">
        <f t="shared" si="2"/>
        <v>0</v>
      </c>
      <c r="H16" s="65">
        <v>0</v>
      </c>
      <c r="I16" s="65">
        <v>0</v>
      </c>
      <c r="J16" s="74">
        <f t="shared" si="3"/>
        <v>0</v>
      </c>
      <c r="K16" s="65">
        <v>0</v>
      </c>
      <c r="L16" s="65">
        <v>0</v>
      </c>
      <c r="M16" s="65">
        <v>0</v>
      </c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2253</v>
      </c>
      <c r="E17" s="194">
        <f>SUM(E9:E16)</f>
        <v>33</v>
      </c>
      <c r="F17" s="194">
        <f>SUM(F9:F16)</f>
        <v>17</v>
      </c>
      <c r="G17" s="74">
        <f t="shared" si="2"/>
        <v>2269</v>
      </c>
      <c r="H17" s="75">
        <f>SUM(H9:H16)</f>
        <v>0</v>
      </c>
      <c r="I17" s="75">
        <f>SUM(I9:I16)</f>
        <v>0</v>
      </c>
      <c r="J17" s="74">
        <f t="shared" si="3"/>
        <v>2269</v>
      </c>
      <c r="K17" s="75">
        <f>SUM(K9:K16)</f>
        <v>1850</v>
      </c>
      <c r="L17" s="75">
        <f>SUM(L9:L16)</f>
        <v>241</v>
      </c>
      <c r="M17" s="75">
        <f>SUM(M9:M16)</f>
        <v>17</v>
      </c>
      <c r="N17" s="74">
        <f t="shared" si="4"/>
        <v>2074</v>
      </c>
      <c r="O17" s="75">
        <f>SUM(O9:O16)</f>
        <v>0</v>
      </c>
      <c r="P17" s="75">
        <f>SUM(P9:P16)</f>
        <v>0</v>
      </c>
      <c r="Q17" s="74">
        <f t="shared" si="5"/>
        <v>2074</v>
      </c>
      <c r="R17" s="74">
        <f t="shared" si="6"/>
        <v>195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30432</v>
      </c>
      <c r="E18" s="187">
        <v>0</v>
      </c>
      <c r="F18" s="187">
        <v>171</v>
      </c>
      <c r="G18" s="74">
        <f t="shared" si="2"/>
        <v>30261</v>
      </c>
      <c r="H18" s="63">
        <v>0</v>
      </c>
      <c r="I18" s="63">
        <v>0</v>
      </c>
      <c r="J18" s="74">
        <f t="shared" si="3"/>
        <v>30261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30261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4</v>
      </c>
      <c r="E22" s="189">
        <v>0</v>
      </c>
      <c r="F22" s="189">
        <v>0</v>
      </c>
      <c r="G22" s="74">
        <f t="shared" si="2"/>
        <v>4</v>
      </c>
      <c r="H22" s="65">
        <v>0</v>
      </c>
      <c r="I22" s="65">
        <v>0</v>
      </c>
      <c r="J22" s="74">
        <f t="shared" si="3"/>
        <v>4</v>
      </c>
      <c r="K22" s="65">
        <v>4</v>
      </c>
      <c r="L22" s="65">
        <v>0</v>
      </c>
      <c r="M22" s="65">
        <v>0</v>
      </c>
      <c r="N22" s="74">
        <f t="shared" si="4"/>
        <v>4</v>
      </c>
      <c r="O22" s="65">
        <v>0</v>
      </c>
      <c r="P22" s="65">
        <v>0</v>
      </c>
      <c r="Q22" s="74">
        <f t="shared" si="5"/>
        <v>4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4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4</v>
      </c>
      <c r="H25" s="66">
        <f t="shared" si="7"/>
        <v>0</v>
      </c>
      <c r="I25" s="66">
        <f t="shared" si="7"/>
        <v>0</v>
      </c>
      <c r="J25" s="67">
        <f t="shared" si="3"/>
        <v>4</v>
      </c>
      <c r="K25" s="66">
        <f t="shared" si="7"/>
        <v>4</v>
      </c>
      <c r="L25" s="66">
        <f t="shared" si="7"/>
        <v>0</v>
      </c>
      <c r="M25" s="66">
        <f t="shared" si="7"/>
        <v>0</v>
      </c>
      <c r="N25" s="67">
        <f t="shared" si="4"/>
        <v>4</v>
      </c>
      <c r="O25" s="66">
        <f t="shared" si="7"/>
        <v>0</v>
      </c>
      <c r="P25" s="66">
        <f t="shared" si="7"/>
        <v>0</v>
      </c>
      <c r="Q25" s="67">
        <f t="shared" si="5"/>
        <v>4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163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163</v>
      </c>
      <c r="H27" s="70">
        <f t="shared" si="8"/>
        <v>0</v>
      </c>
      <c r="I27" s="70">
        <f t="shared" si="8"/>
        <v>0</v>
      </c>
      <c r="J27" s="71">
        <f t="shared" si="3"/>
        <v>163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163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147</v>
      </c>
      <c r="E28" s="189">
        <v>0</v>
      </c>
      <c r="F28" s="189">
        <v>0</v>
      </c>
      <c r="G28" s="74">
        <f t="shared" si="2"/>
        <v>147</v>
      </c>
      <c r="H28" s="65">
        <v>0</v>
      </c>
      <c r="I28" s="65">
        <v>0</v>
      </c>
      <c r="J28" s="74">
        <f t="shared" si="3"/>
        <v>147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147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65">
        <v>0</v>
      </c>
      <c r="I29" s="65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65">
        <v>0</v>
      </c>
      <c r="I30" s="65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16</v>
      </c>
      <c r="E31" s="189">
        <v>0</v>
      </c>
      <c r="F31" s="189">
        <v>0</v>
      </c>
      <c r="G31" s="74">
        <f t="shared" si="2"/>
        <v>16</v>
      </c>
      <c r="H31" s="65">
        <v>0</v>
      </c>
      <c r="I31" s="65">
        <v>0</v>
      </c>
      <c r="J31" s="74">
        <f t="shared" si="3"/>
        <v>16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16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163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163</v>
      </c>
      <c r="H38" s="75">
        <f t="shared" si="12"/>
        <v>0</v>
      </c>
      <c r="I38" s="75">
        <f t="shared" si="12"/>
        <v>0</v>
      </c>
      <c r="J38" s="74">
        <f t="shared" si="3"/>
        <v>163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32852</v>
      </c>
      <c r="E40" s="438">
        <f>E17+E18+E19+E25+E38+E39</f>
        <v>33</v>
      </c>
      <c r="F40" s="438">
        <f aca="true" t="shared" si="13" ref="F40:R40">F17+F18+F19+F25+F38+F39</f>
        <v>188</v>
      </c>
      <c r="G40" s="438">
        <f t="shared" si="13"/>
        <v>32697</v>
      </c>
      <c r="H40" s="438">
        <f t="shared" si="13"/>
        <v>0</v>
      </c>
      <c r="I40" s="438">
        <f t="shared" si="13"/>
        <v>0</v>
      </c>
      <c r="J40" s="438">
        <f t="shared" si="13"/>
        <v>32697</v>
      </c>
      <c r="K40" s="438">
        <f t="shared" si="13"/>
        <v>1854</v>
      </c>
      <c r="L40" s="438">
        <f t="shared" si="13"/>
        <v>241</v>
      </c>
      <c r="M40" s="438">
        <f t="shared" si="13"/>
        <v>17</v>
      </c>
      <c r="N40" s="438">
        <f t="shared" si="13"/>
        <v>2078</v>
      </c>
      <c r="O40" s="438">
        <f t="shared" si="13"/>
        <v>0</v>
      </c>
      <c r="P40" s="438">
        <f t="shared" si="13"/>
        <v>0</v>
      </c>
      <c r="Q40" s="438">
        <f t="shared" si="13"/>
        <v>2078</v>
      </c>
      <c r="R40" s="438">
        <f t="shared" si="13"/>
        <v>30619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874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597" t="s">
        <v>782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2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9">
      <selection activeCell="C9" sqref="C9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"АРТЕКС ИНЖНЕНЕРИНГ" АД</v>
      </c>
      <c r="C3" s="620"/>
      <c r="D3" s="526" t="s">
        <v>2</v>
      </c>
      <c r="E3" s="107">
        <f>'справка №1-БАЛАНС'!H3</f>
        <v>175155346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01-01-2011 - 31-12-2011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1251</v>
      </c>
      <c r="D24" s="119">
        <f>SUM(D25:D27)</f>
        <v>1251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1251</v>
      </c>
      <c r="D25" s="108">
        <v>1251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2395</v>
      </c>
      <c r="D28" s="108">
        <v>2395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307</v>
      </c>
      <c r="D29" s="108">
        <v>307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3</v>
      </c>
      <c r="D33" s="105">
        <f>SUM(D34:D37)</f>
        <v>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2</v>
      </c>
      <c r="D34" s="108">
        <v>2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1</v>
      </c>
      <c r="D35" s="108">
        <v>1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159</v>
      </c>
      <c r="D38" s="105">
        <f>SUM(D39:D42)</f>
        <v>159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159</v>
      </c>
      <c r="D42" s="108">
        <v>159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4115</v>
      </c>
      <c r="D43" s="104">
        <f>D24+D28+D29+D31+D30+D32+D33+D38</f>
        <v>4115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4115</v>
      </c>
      <c r="D44" s="103">
        <f>D43+D21+D19+D9</f>
        <v>4115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692</v>
      </c>
      <c r="B54" s="397" t="s">
        <v>693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677</v>
      </c>
      <c r="B55" s="397" t="s">
        <v>694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695</v>
      </c>
      <c r="B56" s="397" t="s">
        <v>696</v>
      </c>
      <c r="C56" s="103">
        <f>C57+C59</f>
        <v>11591</v>
      </c>
      <c r="D56" s="103">
        <f>D57+D59</f>
        <v>0</v>
      </c>
      <c r="E56" s="119">
        <f t="shared" si="1"/>
        <v>11591</v>
      </c>
      <c r="F56" s="103">
        <f>F57+F59</f>
        <v>11591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11591</v>
      </c>
      <c r="D57" s="108">
        <v>0</v>
      </c>
      <c r="E57" s="119">
        <f t="shared" si="1"/>
        <v>11591</v>
      </c>
      <c r="F57" s="108">
        <v>11591</v>
      </c>
    </row>
    <row r="58" spans="1:6" ht="12">
      <c r="A58" s="406" t="s">
        <v>699</v>
      </c>
      <c r="B58" s="397" t="s">
        <v>700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701</v>
      </c>
      <c r="B59" s="397" t="s">
        <v>702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699</v>
      </c>
      <c r="B60" s="397" t="s">
        <v>703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138</v>
      </c>
      <c r="B61" s="397" t="s">
        <v>704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141</v>
      </c>
      <c r="B62" s="397" t="s">
        <v>705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706</v>
      </c>
      <c r="B63" s="397" t="s">
        <v>707</v>
      </c>
      <c r="C63" s="108">
        <v>11735</v>
      </c>
      <c r="D63" s="108">
        <v>0</v>
      </c>
      <c r="E63" s="119">
        <f t="shared" si="1"/>
        <v>11735</v>
      </c>
      <c r="F63" s="110">
        <v>11735</v>
      </c>
    </row>
    <row r="64" spans="1:6" ht="12">
      <c r="A64" s="396" t="s">
        <v>708</v>
      </c>
      <c r="B64" s="397" t="s">
        <v>709</v>
      </c>
      <c r="C64" s="108">
        <v>923</v>
      </c>
      <c r="D64" s="108">
        <v>0</v>
      </c>
      <c r="E64" s="119">
        <f t="shared" si="1"/>
        <v>923</v>
      </c>
      <c r="F64" s="110">
        <v>62</v>
      </c>
    </row>
    <row r="65" spans="1:6" ht="12">
      <c r="A65" s="396" t="s">
        <v>710</v>
      </c>
      <c r="B65" s="397" t="s">
        <v>711</v>
      </c>
      <c r="C65" s="109">
        <v>62</v>
      </c>
      <c r="D65" s="109">
        <v>0</v>
      </c>
      <c r="E65" s="119">
        <f t="shared" si="1"/>
        <v>62</v>
      </c>
      <c r="F65" s="111">
        <v>62</v>
      </c>
    </row>
    <row r="66" spans="1:16" ht="12">
      <c r="A66" s="398" t="s">
        <v>712</v>
      </c>
      <c r="B66" s="394" t="s">
        <v>713</v>
      </c>
      <c r="C66" s="103">
        <f>C52+C56+C61+C62+C63+C64</f>
        <v>24249</v>
      </c>
      <c r="D66" s="103">
        <f>D52+D56+D61+D62+D63+D64</f>
        <v>0</v>
      </c>
      <c r="E66" s="119">
        <f t="shared" si="1"/>
        <v>24249</v>
      </c>
      <c r="F66" s="103">
        <f>F52+F56+F61+F62+F63+F64</f>
        <v>23388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721</v>
      </c>
      <c r="B73" s="397" t="s">
        <v>722</v>
      </c>
      <c r="C73" s="108">
        <v>0</v>
      </c>
      <c r="D73" s="108">
        <v>0</v>
      </c>
      <c r="E73" s="119">
        <f t="shared" si="1"/>
        <v>0</v>
      </c>
      <c r="F73" s="110">
        <v>0</v>
      </c>
    </row>
    <row r="74" spans="1:6" ht="12">
      <c r="A74" s="408" t="s">
        <v>723</v>
      </c>
      <c r="B74" s="397" t="s">
        <v>724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728</v>
      </c>
      <c r="B77" s="397" t="s">
        <v>729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730</v>
      </c>
      <c r="B78" s="397" t="s">
        <v>731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699</v>
      </c>
      <c r="B79" s="397" t="s">
        <v>732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733</v>
      </c>
      <c r="B80" s="397" t="s">
        <v>734</v>
      </c>
      <c r="C80" s="103">
        <f>SUM(C81:C84)</f>
        <v>4117</v>
      </c>
      <c r="D80" s="103">
        <f>SUM(D81:D84)</f>
        <v>4117</v>
      </c>
      <c r="E80" s="103">
        <f>SUM(E81:E84)</f>
        <v>0</v>
      </c>
      <c r="F80" s="103">
        <f>SUM(F81:F84)</f>
        <v>4117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737</v>
      </c>
      <c r="B82" s="397" t="s">
        <v>738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739</v>
      </c>
      <c r="B83" s="397" t="s">
        <v>740</v>
      </c>
      <c r="C83" s="108">
        <v>4117</v>
      </c>
      <c r="D83" s="108">
        <v>4117</v>
      </c>
      <c r="E83" s="119">
        <f t="shared" si="1"/>
        <v>0</v>
      </c>
      <c r="F83" s="108">
        <v>4117</v>
      </c>
    </row>
    <row r="84" spans="1:6" ht="12">
      <c r="A84" s="396" t="s">
        <v>741</v>
      </c>
      <c r="B84" s="397" t="s">
        <v>742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743</v>
      </c>
      <c r="B85" s="397" t="s">
        <v>744</v>
      </c>
      <c r="C85" s="104">
        <f>SUM(C86:C90)+C94</f>
        <v>2153</v>
      </c>
      <c r="D85" s="104">
        <f>SUM(D86:D90)+D94</f>
        <v>2153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747</v>
      </c>
      <c r="B87" s="397" t="s">
        <v>748</v>
      </c>
      <c r="C87" s="108">
        <v>2076</v>
      </c>
      <c r="D87" s="108">
        <v>2076</v>
      </c>
      <c r="E87" s="119">
        <f t="shared" si="1"/>
        <v>0</v>
      </c>
      <c r="F87" s="108">
        <v>0</v>
      </c>
    </row>
    <row r="88" spans="1:6" ht="12">
      <c r="A88" s="396" t="s">
        <v>749</v>
      </c>
      <c r="B88" s="397" t="s">
        <v>750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751</v>
      </c>
      <c r="B89" s="397" t="s">
        <v>752</v>
      </c>
      <c r="C89" s="108">
        <v>50</v>
      </c>
      <c r="D89" s="108">
        <v>50</v>
      </c>
      <c r="E89" s="119">
        <f t="shared" si="1"/>
        <v>0</v>
      </c>
      <c r="F89" s="108">
        <v>0</v>
      </c>
    </row>
    <row r="90" spans="1:16" ht="12">
      <c r="A90" s="396" t="s">
        <v>753</v>
      </c>
      <c r="B90" s="397" t="s">
        <v>754</v>
      </c>
      <c r="C90" s="103">
        <f>SUM(C91:C93)</f>
        <v>7</v>
      </c>
      <c r="D90" s="103">
        <f>SUM(D91:D93)</f>
        <v>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663</v>
      </c>
      <c r="B92" s="397" t="s">
        <v>757</v>
      </c>
      <c r="C92" s="108">
        <v>0</v>
      </c>
      <c r="D92" s="108">
        <v>0</v>
      </c>
      <c r="E92" s="119">
        <f t="shared" si="1"/>
        <v>0</v>
      </c>
      <c r="F92" s="108">
        <v>0</v>
      </c>
    </row>
    <row r="93" spans="1:6" ht="12">
      <c r="A93" s="396" t="s">
        <v>667</v>
      </c>
      <c r="B93" s="397" t="s">
        <v>758</v>
      </c>
      <c r="C93" s="108">
        <v>7</v>
      </c>
      <c r="D93" s="108">
        <v>7</v>
      </c>
      <c r="E93" s="119">
        <f t="shared" si="1"/>
        <v>0</v>
      </c>
      <c r="F93" s="108">
        <v>0</v>
      </c>
    </row>
    <row r="94" spans="1:6" ht="12">
      <c r="A94" s="396" t="s">
        <v>759</v>
      </c>
      <c r="B94" s="397" t="s">
        <v>760</v>
      </c>
      <c r="C94" s="108">
        <v>20</v>
      </c>
      <c r="D94" s="108">
        <v>20</v>
      </c>
      <c r="E94" s="119">
        <f t="shared" si="1"/>
        <v>0</v>
      </c>
      <c r="F94" s="108">
        <v>0</v>
      </c>
    </row>
    <row r="95" spans="1:6" ht="12">
      <c r="A95" s="396" t="s">
        <v>761</v>
      </c>
      <c r="B95" s="397" t="s">
        <v>762</v>
      </c>
      <c r="C95" s="108">
        <v>87</v>
      </c>
      <c r="D95" s="108">
        <v>87</v>
      </c>
      <c r="E95" s="119">
        <f t="shared" si="1"/>
        <v>0</v>
      </c>
      <c r="F95" s="110">
        <v>87</v>
      </c>
    </row>
    <row r="96" spans="1:16" ht="12">
      <c r="A96" s="398" t="s">
        <v>763</v>
      </c>
      <c r="B96" s="407" t="s">
        <v>764</v>
      </c>
      <c r="C96" s="104">
        <f>C85+C80+C75+C71+C95</f>
        <v>6357</v>
      </c>
      <c r="D96" s="104">
        <f>D85+D80+D75+D71+D95</f>
        <v>6357</v>
      </c>
      <c r="E96" s="104">
        <f>E85+E80+E75+E71+E95</f>
        <v>0</v>
      </c>
      <c r="F96" s="104">
        <f>F85+F80+F75+F71+F95</f>
        <v>4204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30606</v>
      </c>
      <c r="D97" s="104">
        <f>D96+D68+D66</f>
        <v>6357</v>
      </c>
      <c r="E97" s="104">
        <f>E96+E68+E66</f>
        <v>24249</v>
      </c>
      <c r="F97" s="104">
        <f>F96+F68+F66</f>
        <v>27592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59</v>
      </c>
      <c r="D104" s="108">
        <v>50</v>
      </c>
      <c r="E104" s="108">
        <v>59</v>
      </c>
      <c r="F104" s="125">
        <f>C104+D104-E104</f>
        <v>50</v>
      </c>
    </row>
    <row r="105" spans="1:16" ht="12">
      <c r="A105" s="412" t="s">
        <v>778</v>
      </c>
      <c r="B105" s="395" t="s">
        <v>779</v>
      </c>
      <c r="C105" s="103">
        <f>SUM(C102:C104)</f>
        <v>59</v>
      </c>
      <c r="D105" s="103">
        <f>SUM(D102:D104)</f>
        <v>50</v>
      </c>
      <c r="E105" s="103">
        <f>SUM(E102:E104)</f>
        <v>59</v>
      </c>
      <c r="F105" s="103">
        <f>SUM(F102:F104)</f>
        <v>50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871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"АРТЕКС ИНЖНЕНЕРИНГ"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175155346</v>
      </c>
    </row>
    <row r="5" spans="1:9" ht="15">
      <c r="A5" s="501" t="s">
        <v>5</v>
      </c>
      <c r="B5" s="622" t="str">
        <f>'справка №1-БАЛАНС'!E5</f>
        <v>01-01-2011 - 31-12-2011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871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7" top="0.38" bottom="0.4724409448818898" header="0.3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33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"АРТЕКС ИНЖНЕНЕРИНГ" АД</v>
      </c>
      <c r="C5" s="628"/>
      <c r="D5" s="628"/>
      <c r="E5" s="570" t="s">
        <v>2</v>
      </c>
      <c r="F5" s="451">
        <f>'справка №1-БАЛАНС'!H3</f>
        <v>175155346</v>
      </c>
    </row>
    <row r="6" spans="1:13" ht="15" customHeight="1">
      <c r="A6" s="27" t="s">
        <v>823</v>
      </c>
      <c r="B6" s="629" t="str">
        <f>'справка №1-БАЛАНС'!E5</f>
        <v>01-01-2011 - 31-12-2011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866</v>
      </c>
      <c r="B12" s="37"/>
      <c r="C12" s="441">
        <v>49</v>
      </c>
      <c r="D12" s="441">
        <v>98</v>
      </c>
      <c r="E12" s="441"/>
      <c r="F12" s="443">
        <f>C12-E12</f>
        <v>49</v>
      </c>
    </row>
    <row r="13" spans="1:6" ht="12.75">
      <c r="A13" s="36" t="s">
        <v>867</v>
      </c>
      <c r="B13" s="37"/>
      <c r="C13" s="441">
        <v>49</v>
      </c>
      <c r="D13" s="441">
        <v>98</v>
      </c>
      <c r="E13" s="441"/>
      <c r="F13" s="443">
        <f aca="true" t="shared" si="0" ref="F13:F26">C13-E13</f>
        <v>49</v>
      </c>
    </row>
    <row r="14" spans="1:6" ht="12.75">
      <c r="A14" s="36" t="s">
        <v>868</v>
      </c>
      <c r="B14" s="37"/>
      <c r="C14" s="441">
        <v>49</v>
      </c>
      <c r="D14" s="441">
        <v>98</v>
      </c>
      <c r="E14" s="441"/>
      <c r="F14" s="443">
        <f t="shared" si="0"/>
        <v>49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147</v>
      </c>
      <c r="D27" s="429"/>
      <c r="E27" s="429">
        <f>SUM(E12:E26)</f>
        <v>0</v>
      </c>
      <c r="F27" s="442">
        <f>SUM(F12:F26)</f>
        <v>147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/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869</v>
      </c>
      <c r="B63" s="40"/>
      <c r="C63" s="441">
        <v>16</v>
      </c>
      <c r="D63" s="441">
        <v>5.58</v>
      </c>
      <c r="E63" s="441"/>
      <c r="F63" s="443">
        <f>C63-E63</f>
        <v>16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16</v>
      </c>
      <c r="D78" s="429"/>
      <c r="E78" s="429">
        <f>SUM(E63:E77)</f>
        <v>0</v>
      </c>
      <c r="F78" s="442">
        <f>SUM(F63:F77)</f>
        <v>16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163</v>
      </c>
      <c r="D79" s="429"/>
      <c r="E79" s="429">
        <f>E78+E61+E44+E27</f>
        <v>0</v>
      </c>
      <c r="F79" s="442">
        <f>F78+F61+F44+F27</f>
        <v>163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871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Miroslava Dimova</cp:lastModifiedBy>
  <cp:lastPrinted>2012-03-20T08:31:41Z</cp:lastPrinted>
  <dcterms:created xsi:type="dcterms:W3CDTF">2000-06-29T12:02:40Z</dcterms:created>
  <dcterms:modified xsi:type="dcterms:W3CDTF">2012-03-20T08:31:42Z</dcterms:modified>
  <cp:category/>
  <cp:version/>
  <cp:contentType/>
  <cp:contentStatus/>
</cp:coreProperties>
</file>