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<sst xmlns="http://schemas.openxmlformats.org/spreadsheetml/2006/main" count="1077" uniqueCount="877">
  <si>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</si>
  <si>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</si>
  <si>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</si>
  <si>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</si>
  <si>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</si>
  <si>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</si>
  <si>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</si>
  <si>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</si>
  <si>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</si>
  <si>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</si>
  <si>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</si>
  <si>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</si>
  <si>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</si>
  <si>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</si>
  <si>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</si>
  <si>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</si>
  <si>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</si>
  <si>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</si>
  <si>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</si>
  <si>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</si>
  <si>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</si>
  <si>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</si>
  <si>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</si>
  <si>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</si>
  <si>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</si>
  <si>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</si>
  <si>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</si>
  <si>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</si>
  <si>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</si>
  <si>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</si>
  <si>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</si>
  <si>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</si>
  <si>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</si>
  <si>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</si>
  <si>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</si>
  <si>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</si>
  <si>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</si>
  <si>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</si>
  <si>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</si>
  <si>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</si>
  <si>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</si>
  <si>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</si>
  <si>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</si>
  <si>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</si>
  <si>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</si>
  <si>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</si>
  <si>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</si>
  <si>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</si>
  <si>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</si>
  <si>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</si>
  <si>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</si>
  <si>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</si>
  <si>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</si>
  <si>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</si>
  <si>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</si>
  <si>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</si>
  <si>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</si>
  <si>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</si>
  <si>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</si>
  <si>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</si>
  <si>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</si>
  <si>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</si>
  <si>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</si>
  <si>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</si>
  <si>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</si>
  <si>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</si>
  <si>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</si>
  <si>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</si>
  <si>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</si>
  <si>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</si>
  <si>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</si>
  <si>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</si>
  <si>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</si>
  <si>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</si>
  <si>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</si>
  <si>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</si>
  <si>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</si>
  <si>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</si>
  <si>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</si>
  <si>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</si>
  <si>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</si>
  <si>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</si>
  <si>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</si>
  <si>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</si>
  <si>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</si>
  <si>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</si>
  <si>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</si>
  <si>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</si>
  <si>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</si>
  <si>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</si>
  <si>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</si>
  <si>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</si>
  <si>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</si>
  <si>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</si>
  <si>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</si>
  <si>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</si>
  <si>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</si>
  <si>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</si>
  <si>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</si>
  <si>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</si>
  <si>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</si>
  <si>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</si>
  <si>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</si>
  <si>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</si>
  <si>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</si>
  <si>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</si>
  <si>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</si>
  <si>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</si>
  <si>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</si>
  <si>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</si>
  <si>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</si>
  <si>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</si>
  <si>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</si>
  <si>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</si>
  <si>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</si>
  <si>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</si>
  <si>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</si>
  <si>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</si>
  <si>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</si>
  <si>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</si>
  <si>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</si>
  <si>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</si>
  <si>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</si>
  <si>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</si>
  <si>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</si>
  <si>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</si>
  <si>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</si>
  <si>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</si>
  <si>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</si>
  <si>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</si>
  <si>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</si>
  <si>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</si>
  <si>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</si>
  <si>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</si>
  <si>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</si>
  <si>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</si>
  <si>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</si>
  <si>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</si>
  <si>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</si>
  <si>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</si>
  <si>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</si>
  <si>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</si>
  <si>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</si>
  <si>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</si>
  <si>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</si>
  <si>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</si>
  <si>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</si>
  <si>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</si>
  <si>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</si>
  <si>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</si>
  <si>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</si>
  <si>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</si>
  <si>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</si>
  <si>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</si>
  <si>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</si>
  <si>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</si>
  <si>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</si>
  <si>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</si>
  <si>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</si>
  <si>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</si>
  <si>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</si>
  <si>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</si>
  <si>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</si>
  <si>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</si>
  <si>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</si>
  <si>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</si>
  <si>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</si>
  <si>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</si>
  <si>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</si>
  <si>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</si>
  <si>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</si>
  <si>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</si>
  <si>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</si>
  <si>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</si>
  <si>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</si>
  <si>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</si>
  <si>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</si>
  <si>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</si>
  <si>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</si>
  <si>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</si>
  <si>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</si>
  <si>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</si>
  <si>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</si>
  <si>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</si>
  <si>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</si>
  <si>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</si>
  <si>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</si>
  <si>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</si>
  <si>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</si>
  <si>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</si>
  <si>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</si>
  <si>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</si>
  <si>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</si>
  <si>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</si>
  <si>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</si>
  <si>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</si>
  <si>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</si>
  <si>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</si>
  <si>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</si>
  <si>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</si>
  <si>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</si>
  <si>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</si>
  <si>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</si>
  <si>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</si>
  <si>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</si>
  <si>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</si>
  <si>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</si>
  <si>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</si>
  <si>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</si>
  <si>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</si>
  <si>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</si>
  <si>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</si>
  <si>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</si>
  <si>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</si>
  <si>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</si>
  <si>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</si>
  <si>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</si>
  <si>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</si>
  <si>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</si>
  <si>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</si>
  <si>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</si>
  <si>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</si>
  <si>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</si>
  <si>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</si>
  <si>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</si>
  <si>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</si>
  <si>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</si>
  <si>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</si>
  <si>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</si>
  <si>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</si>
  <si>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</si>
  <si>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</si>
  <si>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</si>
  <si>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</si>
  <si>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</si>
  <si>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</si>
  <si>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</si>
  <si>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</si>
  <si>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</si>
  <si>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</si>
  <si>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</si>
  <si>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</si>
  <si>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</si>
  <si>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</si>
  <si>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</si>
  <si>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</si>
  <si>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</si>
  <si>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</si>
  <si>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</si>
  <si>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</si>
  <si>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</si>
  <si>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</si>
  <si>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</si>
  <si>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</si>
  <si>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</si>
  <si>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</si>
  <si>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</si>
  <si>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</si>
  <si>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</si>
  <si>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</si>
  <si>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</si>
  <si>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</si>
  <si>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</si>
  <si>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</si>
  <si>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</si>
  <si>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</si>
  <si>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</si>
  <si>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</si>
  <si>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</si>
  <si>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</si>
  <si>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</si>
  <si>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</si>
  <si>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</si>
  <si>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</si>
  <si>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</si>
  <si>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</si>
  <si>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</si>
  <si>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</si>
  <si>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</si>
  <si>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</si>
  <si>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</si>
  <si>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</si>
  <si>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</si>
  <si>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</si>
  <si>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</si>
  <si>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</si>
  <si>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</si>
  <si>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</si>
  <si>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</si>
  <si>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</si>
  <si>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</si>
  <si>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</si>
  <si>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</si>
  <si>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</si>
  <si>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</si>
  <si>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</si>
  <si>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</si>
  <si>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</si>
  <si>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</si>
  <si>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</si>
  <si>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</si>
  <si>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</si>
  <si>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</si>
  <si>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</si>
  <si>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</si>
  <si>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</si>
  <si>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</si>
  <si>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</si>
  <si>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</si>
  <si>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</si>
  <si>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</si>
  <si>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</si>
  <si>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</si>
  <si>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</si>
  <si>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</si>
  <si>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</si>
  <si>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</si>
  <si>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</si>
  <si>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</si>
  <si>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</si>
  <si>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</si>
  <si>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</si>
  <si>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</si>
  <si>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</si>
  <si>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</si>
  <si>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</si>
  <si>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</si>
  <si>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</si>
  <si>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</si>
  <si>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</si>
  <si>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</si>
  <si>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</si>
  <si>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</si>
  <si>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</si>
  <si>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</si>
  <si>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</si>
  <si>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</si>
  <si>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</si>
  <si>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</si>
  <si>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</si>
  <si>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</si>
  <si>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</si>
  <si>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</si>
  <si>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</si>
  <si>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</si>
  <si>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</si>
  <si>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</si>
  <si>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</si>
  <si>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</si>
  <si>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</si>
  <si>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</si>
  <si>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</si>
  <si>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</si>
  <si>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</si>
  <si>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</si>
  <si>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</si>
  <si>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</si>
  <si>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</si>
  <si>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</si>
  <si>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</si>
  <si>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</si>
  <si>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</si>
  <si>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</si>
  <si>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</si>
  <si>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</si>
  <si>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</si>
  <si>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</si>
  <si>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</si>
  <si>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</si>
  <si>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</si>
  <si>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</si>
  <si>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</si>
  <si>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</si>
  <si>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</si>
  <si>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</si>
  <si>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</si>
  <si>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</si>
  <si>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</si>
  <si>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</si>
  <si>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</si>
  <si>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</si>
  <si>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</si>
  <si>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</si>
  <si>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</si>
  <si>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</si>
  <si>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</si>
  <si>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</si>
  <si>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</si>
  <si>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</si>
  <si>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</si>
  <si>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</si>
  <si>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</si>
  <si>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</si>
  <si>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</si>
  <si>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</si>
  <si>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</si>
  <si>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</si>
  <si>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</si>
  <si>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</si>
  <si>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</si>
  <si>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</si>
  <si>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</si>
  <si>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</si>
  <si>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</si>
  <si>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</si>
  <si>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</si>
  <si>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</si>
  <si>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</si>
  <si>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</si>
  <si>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</si>
  <si>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</si>
  <si>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</si>
  <si>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</si>
  <si>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</si>
  <si>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</si>
  <si>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</si>
  <si>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</si>
  <si>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</si>
  <si>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</si>
  <si>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</si>
  <si>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</si>
  <si>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</si>
  <si>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</si>
  <si>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</si>
  <si>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</si>
  <si>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</si>
  <si>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</si>
  <si>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</si>
  <si>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</si>
  <si>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</si>
  <si>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</si>
  <si>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</si>
  <si>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</si>
  <si>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</si>
  <si>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</si>
  <si>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</si>
  <si>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</si>
  <si>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</si>
  <si>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</si>
  <si>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</si>
  <si>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</si>
  <si>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</si>
  <si>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</si>
  <si>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</si>
  <si>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</si>
  <si>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</si>
  <si>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</si>
  <si>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</si>
  <si>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</si>
  <si>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</si>
  <si>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</si>
  <si>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</si>
  <si>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</si>
  <si>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</si>
  <si>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</si>
  <si>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</si>
  <si>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</si>
  <si>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</si>
  <si>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</si>
  <si>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</si>
  <si>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</si>
  <si>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</si>
  <si>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</si>
  <si>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</si>
  <si>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</si>
  <si>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</si>
  <si>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</si>
  <si>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</si>
  <si>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</si>
  <si>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</si>
  <si>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</si>
  <si>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</si>
  <si>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</si>
  <si>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</si>
  <si>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</si>
  <si>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</si>
  <si>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</si>
  <si>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</si>
  <si>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</si>
  <si>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</si>
  <si>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</si>
  <si>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</si>
  <si>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</si>
  <si>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</si>
  <si>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</si>
  <si>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</si>
  <si>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</si>
  <si>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</si>
  <si>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</si>
  <si>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</si>
  <si>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</si>
  <si>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</si>
  <si>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</si>
  <si>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</si>
  <si>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</si>
  <si>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</si>
  <si>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</si>
  <si>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</si>
  <si>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</si>
  <si>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</si>
  <si>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</si>
  <si>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</si>
  <si>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</si>
  <si>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</si>
  <si>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</si>
  <si>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</si>
  <si>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</si>
  <si>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</si>
  <si>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</si>
  <si>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</si>
  <si>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</si>
  <si>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</si>
  <si>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</si>
  <si>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</si>
  <si>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</si>
  <si>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</si>
  <si>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</si>
  <si>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</si>
  <si>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</si>
  <si>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</si>
  <si>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</si>
  <si>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</si>
  <si>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</si>
  <si>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</si>
  <si>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</si>
  <si>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</si>
  <si>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</si>
  <si>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</si>
  <si>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</si>
  <si>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</si>
  <si>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</si>
  <si>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</si>
  <si>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</si>
  <si>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</si>
  <si>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</si>
  <si>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</si>
  <si>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</si>
  <si>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</si>
  <si>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</si>
  <si>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</si>
  <si>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</si>
  <si>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</si>
  <si>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</si>
  <si>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</si>
  <si>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</si>
  <si>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</si>
  <si>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</si>
  <si>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</si>
  <si>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</si>
  <si>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</si>
  <si>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</si>
  <si>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</si>
  <si>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</si>
  <si>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</si>
  <si>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</si>
  <si>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</si>
  <si>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</si>
  <si>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</si>
  <si>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</si>
  <si>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</si>
  <si>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</si>
  <si>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</si>
  <si>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</si>
  <si>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</si>
  <si>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</si>
  <si>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</si>
  <si>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</si>
  <si>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</si>
  <si>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</si>
  <si>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</si>
  <si>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</si>
  <si>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</si>
  <si>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</si>
  <si>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</si>
  <si>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</si>
  <si>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</si>
  <si>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</si>
  <si>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</si>
  <si>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</si>
  <si>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</si>
  <si>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</si>
  <si>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</si>
  <si>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</si>
  <si>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</si>
  <si>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</si>
  <si>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</si>
  <si>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</si>
  <si>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</si>
  <si>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</si>
  <si>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</si>
  <si>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</si>
  <si>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</si>
  <si>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</si>
  <si>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</si>
  <si>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</si>
  <si>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</si>
  <si>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</si>
  <si>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</si>
  <si>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</si>
  <si>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</si>
  <si>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</si>
  <si>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</si>
  <si>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</si>
  <si>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</si>
  <si>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</si>
  <si>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</si>
  <si>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</si>
  <si>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</si>
  <si>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</si>
  <si>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</si>
  <si>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</si>
  <si>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</si>
  <si>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</si>
  <si>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</si>
  <si>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</si>
  <si>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</si>
  <si>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</si>
  <si>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</si>
  <si>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</si>
  <si>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</si>
  <si>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</si>
  <si>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</si>
  <si>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</si>
  <si>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</si>
  <si>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</si>
  <si>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</si>
  <si>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</si>
  <si>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</si>
  <si>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</si>
  <si>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</si>
  <si>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</si>
  <si>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</si>
  <si>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</si>
  <si>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</si>
  <si>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</si>
  <si>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</si>
  <si>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</si>
  <si>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</si>
  <si>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</si>
  <si>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</si>
  <si>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</si>
  <si>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</si>
  <si>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</si>
  <si>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</si>
  <si>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</si>
  <si>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</si>
  <si>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</si>
  <si>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</si>
  <si>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</si>
  <si>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</si>
  <si>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</si>
  <si>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</si>
  <si>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</si>
  <si>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</si>
  <si>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</si>
  <si>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</si>
  <si>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</si>
  <si>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</si>
  <si>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</si>
  <si>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</si>
  <si>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</si>
  <si>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</si>
  <si>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</si>
  <si>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</si>
  <si>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</si>
  <si>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</si>
  <si>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</si>
  <si>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</si>
  <si>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</si>
  <si>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</si>
  <si>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</si>
  <si>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</si>
  <si>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</si>
  <si>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</si>
  <si>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</si>
  <si>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</si>
  <si>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</si>
  <si>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</si>
  <si>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</si>
  <si>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</si>
  <si>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</si>
  <si>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</si>
  <si>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</si>
  <si>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</si>
  <si>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</si>
  <si>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</si>
  <si>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</si>
  <si>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</si>
  <si>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</si>
  <si>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</si>
  <si>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</si>
  <si>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</si>
  <si>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</si>
  <si>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</si>
  <si>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</si>
  <si>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</si>
  <si>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</si>
  <si>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</si>
  <si>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</si>
  <si>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</si>
  <si>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</si>
  <si>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</si>
  <si>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</si>
  <si>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</si>
  <si>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</si>
  <si>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</si>
  <si>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</si>
  <si>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</si>
  <si>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</si>
  <si>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</si>
  <si>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</si>
  <si>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</si>
  <si>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</si>
  <si>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</si>
  <si>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</si>
  <si>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</si>
  <si>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</si>
  <si>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</si>
  <si>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</si>
  <si>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</si>
  <si>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</si>
  <si>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</si>
  <si>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</si>
  <si>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</si>
  <si>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</si>
  <si>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</si>
  <si>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</si>
  <si>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</si>
  <si>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</si>
  <si>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</si>
  <si>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</si>
  <si>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</si>
  <si>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</si>
  <si>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</si>
  <si>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</si>
  <si>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</si>
  <si>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</si>
  <si>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</si>
  <si>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</si>
  <si>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</si>
  <si>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</si>
  <si>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</si>
  <si>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</si>
  <si>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</si>
  <si>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</si>
  <si>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</si>
  <si>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</si>
  <si>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</si>
  <si>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</si>
  <si>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</si>
  <si>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</si>
  <si>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</si>
  <si>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</si>
  <si>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</si>
  <si>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</si>
  <si>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</si>
  <si>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</si>
  <si>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</si>
  <si>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</si>
  <si>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</si>
  <si>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</si>
  <si>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</si>
  <si>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</si>
  <si>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</si>
  <si>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</si>
  <si>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</si>
  <si>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</si>
  <si>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</si>
  <si>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</si>
  <si>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</si>
  <si>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</si>
  <si>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</si>
  <si>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</si>
  <si>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</si>
  <si>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</si>
  <si>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</si>
  <si>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</si>
  <si>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</si>
  <si>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</si>
  <si>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</si>
  <si>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</si>
  <si>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</si>
  <si>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</si>
  <si>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</si>
  <si>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</si>
  <si>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</si>
  <si>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</si>
  <si>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</si>
  <si>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</si>
  <si>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</si>
  <si>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</si>
  <si>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</si>
  <si>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</si>
  <si>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</si>
  <si>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</si>
  <si>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</si>
  <si>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</si>
  <si>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</si>
  <si>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</si>
  <si>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</si>
  <si>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</si>
  <si>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</si>
  <si>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</si>
  <si>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</si>
  <si>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</si>
  <si>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</si>
  <si>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</si>
  <si>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</si>
  <si>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</si>
  <si>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</si>
  <si>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</si>
  <si>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</si>
  <si>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</si>
  <si>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</si>
  <si>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</si>
  <si>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</si>
  <si>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</si>
  <si>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</si>
  <si>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</si>
  <si>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</si>
  <si>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</si>
  <si>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</si>
  <si>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</si>
  <si>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</si>
  <si>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</si>
  <si>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</si>
  <si>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</si>
  <si>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</si>
  <si>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</si>
  <si>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</si>
  <si>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</si>
  <si>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</si>
  <si>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</si>
  <si>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</si>
  <si>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</si>
  <si>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</si>
  <si>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</si>
  <si>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</si>
  <si>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</si>
  <si>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</si>
  <si>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</si>
  <si>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</si>
  <si>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</si>
  <si>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</si>
  <si>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</si>
  <si>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</si>
  <si>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</si>
  <si>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</si>
  <si>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</si>
  <si>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</si>
  <si>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</si>
  <si>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</si>
  <si>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</si>
  <si>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</si>
  <si>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</si>
  <si>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</si>
  <si>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</si>
  <si>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</si>
  <si>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</si>
  <si>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</si>
  <si>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</si>
  <si>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</si>
  <si>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</si>
  <si>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</si>
  <si>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</si>
  <si>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</si>
  <si>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</si>
  <si>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</si>
  <si>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З. Минчева</t>
  </si>
  <si>
    <t>В. Филипов</t>
  </si>
  <si>
    <t>ОТЧЕТ ПЪРВО ТРИМЕСЕЧИЕ 2011 Г.</t>
  </si>
  <si>
    <t>Дата на съставяне: 31.03.2011 г.</t>
  </si>
  <si>
    <t>31.03.2011 г.</t>
  </si>
  <si>
    <t xml:space="preserve">Дата на съставяне:     31.03.2011 г.                              </t>
  </si>
  <si>
    <t xml:space="preserve">Дата  на съставяне: 31.03.2011 г.                                                                                                                     </t>
  </si>
  <si>
    <t xml:space="preserve">Дата на съставяне: 31.03.2011 г.      </t>
  </si>
  <si>
    <t xml:space="preserve">Дата на съставяне: 31.03.2011 г.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</si>
</sst>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4ETI\2011\02\OPR_ZEM_02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4ETI\2011\02\VZEMANIA_ZEM_02_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4ETI\2011\02\ZADALJEN_ZEM_02_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4ETI\2011\02\BALANCE_ZEM_02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r"/>
      <sheetName val="March"/>
      <sheetName val="April"/>
      <sheetName val="May"/>
      <sheetName val="June"/>
      <sheetName val="July"/>
      <sheetName val="Aug"/>
      <sheetName val="Sept-очаквано"/>
      <sheetName val="Sept"/>
      <sheetName val="Oct"/>
      <sheetName val="Nov"/>
      <sheetName val="Dec-очаквано"/>
      <sheetName val="Dec"/>
    </sheetNames>
    <sheetDataSet>
      <sheetData sheetId="2">
        <row r="8">
          <cell r="C8">
            <v>435</v>
          </cell>
        </row>
        <row r="10">
          <cell r="C10">
            <v>1416</v>
          </cell>
        </row>
        <row r="11">
          <cell r="C11">
            <v>165</v>
          </cell>
        </row>
        <row r="13">
          <cell r="C13">
            <v>355</v>
          </cell>
        </row>
        <row r="14">
          <cell r="C14">
            <v>591</v>
          </cell>
        </row>
        <row r="15">
          <cell r="C15">
            <v>138</v>
          </cell>
        </row>
        <row r="16">
          <cell r="C16">
            <v>408</v>
          </cell>
        </row>
        <row r="17">
          <cell r="C17">
            <v>82</v>
          </cell>
        </row>
        <row r="18">
          <cell r="C18">
            <v>85</v>
          </cell>
        </row>
        <row r="22">
          <cell r="C22">
            <v>5</v>
          </cell>
        </row>
        <row r="23">
          <cell r="C23">
            <v>58</v>
          </cell>
        </row>
        <row r="28">
          <cell r="C28">
            <v>8</v>
          </cell>
        </row>
        <row r="36">
          <cell r="C36">
            <v>1</v>
          </cell>
        </row>
        <row r="39">
          <cell r="C39">
            <v>1</v>
          </cell>
        </row>
        <row r="40">
          <cell r="C40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r"/>
      <sheetName val="March"/>
      <sheetName val="April"/>
      <sheetName val="May"/>
      <sheetName val="June"/>
      <sheetName val="July"/>
      <sheetName val="Aug"/>
      <sheetName val="Sept-очаквано"/>
      <sheetName val="Sept"/>
      <sheetName val="Oct"/>
      <sheetName val="Nov"/>
      <sheetName val="Dec"/>
    </sheetNames>
    <sheetDataSet>
      <sheetData sheetId="2">
        <row r="13">
          <cell r="C13">
            <v>1531</v>
          </cell>
        </row>
        <row r="45">
          <cell r="C45">
            <v>32</v>
          </cell>
        </row>
        <row r="53">
          <cell r="C53">
            <v>3</v>
          </cell>
        </row>
        <row r="57">
          <cell r="C57">
            <v>114</v>
          </cell>
        </row>
        <row r="63">
          <cell r="C63">
            <v>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r"/>
      <sheetName val="March"/>
      <sheetName val="April"/>
      <sheetName val="May"/>
      <sheetName val="June"/>
      <sheetName val="July"/>
      <sheetName val="Aug"/>
      <sheetName val="Sept-очаквано"/>
      <sheetName val="Sept"/>
      <sheetName val="Oct"/>
      <sheetName val="Nov"/>
      <sheetName val="Dec"/>
    </sheetNames>
    <sheetDataSet>
      <sheetData sheetId="2">
        <row r="15">
          <cell r="C15">
            <v>293</v>
          </cell>
        </row>
        <row r="44">
          <cell r="C44">
            <v>123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r"/>
      <sheetName val="March"/>
      <sheetName val="April"/>
      <sheetName val="May"/>
      <sheetName val="June"/>
      <sheetName val="July"/>
      <sheetName val="Aug"/>
      <sheetName val="Sept-очаквано"/>
      <sheetName val="Sept"/>
      <sheetName val="Oct"/>
      <sheetName val="Nov"/>
      <sheetName val="Dec"/>
    </sheetNames>
    <sheetDataSet>
      <sheetData sheetId="2">
        <row r="37">
          <cell r="C37">
            <v>37</v>
          </cell>
        </row>
        <row r="39">
          <cell r="C39">
            <v>533</v>
          </cell>
        </row>
        <row r="76">
          <cell r="C76">
            <v>-170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E64">
      <selection activeCell="D96" sqref="D9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620115</v>
      </c>
    </row>
    <row r="4" spans="1:8" ht="15">
      <c r="A4" s="576" t="s">
        <v>866</v>
      </c>
      <c r="B4" s="582"/>
      <c r="C4" s="582"/>
      <c r="D4" s="582"/>
      <c r="E4" s="504" t="s">
        <v>867</v>
      </c>
      <c r="F4" s="578" t="s">
        <v>3</v>
      </c>
      <c r="G4" s="579"/>
      <c r="H4" s="461">
        <v>275</v>
      </c>
    </row>
    <row r="5" spans="1:8" ht="15">
      <c r="A5" s="576" t="s">
        <v>4</v>
      </c>
      <c r="B5" s="577"/>
      <c r="C5" s="577"/>
      <c r="D5" s="577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6585</v>
      </c>
      <c r="D12" s="151">
        <f>'справка №5'!D10-'справка №5'!K10</f>
        <v>6639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1262</v>
      </c>
      <c r="D13" s="151">
        <f>'справка №5'!D11-'справка №5'!K11</f>
        <v>1308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211</v>
      </c>
      <c r="D14" s="151">
        <f>'справка №5'!D12-'справка №5'!K12</f>
        <v>199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69</v>
      </c>
      <c r="D15" s="151">
        <f>'справка №5'!D13-'справка №5'!K13</f>
        <v>82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73</v>
      </c>
      <c r="D16" s="151">
        <f>'справка №5'!D14-'справка №5'!K14</f>
        <v>78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285</v>
      </c>
      <c r="D17" s="151">
        <f>'справка №5'!D15</f>
        <v>296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18406</v>
      </c>
      <c r="D19" s="155">
        <f>SUM(D11:D18)</f>
        <v>18523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11451</v>
      </c>
      <c r="H20" s="158">
        <v>11451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5524</v>
      </c>
      <c r="H21" s="156">
        <f>SUM(H22:H24)</f>
        <v>5524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53</v>
      </c>
      <c r="D23" s="151">
        <f>'справка №5'!D21-'справка №5'!K21</f>
        <v>59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2</v>
      </c>
      <c r="D24" s="151">
        <f>'справка №5'!D22-'справка №5'!K22</f>
        <v>3</v>
      </c>
      <c r="E24" s="237" t="s">
        <v>71</v>
      </c>
      <c r="F24" s="242" t="s">
        <v>72</v>
      </c>
      <c r="G24" s="152">
        <v>5403</v>
      </c>
      <c r="H24" s="152">
        <v>5403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16975</v>
      </c>
      <c r="H25" s="154">
        <f>H19+H20+H21</f>
        <v>16975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55</v>
      </c>
      <c r="D27" s="155">
        <f>SUM(D23:D26)</f>
        <v>62</v>
      </c>
      <c r="E27" s="253" t="s">
        <v>82</v>
      </c>
      <c r="F27" s="242" t="s">
        <v>83</v>
      </c>
      <c r="G27" s="154">
        <f>SUM(G28:G30)</f>
        <v>2671</v>
      </c>
      <c r="H27" s="154">
        <f>SUM(H28:H30)</f>
        <v>3930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f>3930-1259</f>
        <v>2671</v>
      </c>
      <c r="H28" s="152">
        <v>3930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'[4]March'!$C$76</f>
        <v>-170</v>
      </c>
      <c r="H32" s="316">
        <v>-1259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2501</v>
      </c>
      <c r="H33" s="154">
        <f>H27+H31+H32</f>
        <v>2671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20689</v>
      </c>
      <c r="H36" s="154">
        <f>H25+H17+H33</f>
        <v>20859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f>'справка №6'!C71</f>
        <v>79</v>
      </c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11</v>
      </c>
      <c r="H44" s="152">
        <v>14</v>
      </c>
    </row>
    <row r="45" spans="1:15" ht="15">
      <c r="A45" s="235" t="s">
        <v>135</v>
      </c>
      <c r="B45" s="249" t="s">
        <v>136</v>
      </c>
      <c r="C45" s="155">
        <f>C34+C39+C44</f>
        <v>7</v>
      </c>
      <c r="D45" s="155">
        <f>D34+D39+D44</f>
        <v>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89</v>
      </c>
      <c r="H48" s="152">
        <v>89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179</v>
      </c>
      <c r="H49" s="154">
        <f>SUM(H43:H48)</f>
        <v>103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1100</v>
      </c>
      <c r="H53" s="152">
        <v>1100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105</v>
      </c>
      <c r="H54" s="152">
        <v>105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18468</v>
      </c>
      <c r="D55" s="155">
        <f>D19+D20+D21+D27+D32+D45+D51+D53+D54</f>
        <v>18592</v>
      </c>
      <c r="E55" s="237" t="s">
        <v>171</v>
      </c>
      <c r="F55" s="261" t="s">
        <v>172</v>
      </c>
      <c r="G55" s="154">
        <f>G49+G51+G52+G53+G54</f>
        <v>1384</v>
      </c>
      <c r="H55" s="154">
        <f>H49+H51+H52+H53+H54</f>
        <v>1308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936</v>
      </c>
      <c r="D58" s="151">
        <v>927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f>'[4]March'!$C$37</f>
        <v>37</v>
      </c>
      <c r="D59" s="151">
        <v>37</v>
      </c>
      <c r="E59" s="251" t="s">
        <v>180</v>
      </c>
      <c r="F59" s="242" t="s">
        <v>181</v>
      </c>
      <c r="G59" s="152">
        <v>20</v>
      </c>
      <c r="H59" s="152">
        <v>218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f>'[4]March'!$C$39</f>
        <v>533</v>
      </c>
      <c r="D61" s="151">
        <v>994</v>
      </c>
      <c r="E61" s="243" t="s">
        <v>188</v>
      </c>
      <c r="F61" s="272" t="s">
        <v>189</v>
      </c>
      <c r="G61" s="154">
        <f>SUM(G62:G68)</f>
        <v>674</v>
      </c>
      <c r="H61" s="154">
        <f>SUM(H62:H68)</f>
        <v>911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v>5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1506</v>
      </c>
      <c r="D64" s="155">
        <f>SUM(D58:D63)</f>
        <v>1958</v>
      </c>
      <c r="E64" s="237" t="s">
        <v>199</v>
      </c>
      <c r="F64" s="242" t="s">
        <v>200</v>
      </c>
      <c r="G64" s="152">
        <f>'[3]March'!$C$15</f>
        <v>293</v>
      </c>
      <c r="H64" s="152">
        <v>355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f>'[3]March'!$C$44</f>
        <v>123</v>
      </c>
      <c r="H65" s="152">
        <v>382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100</v>
      </c>
      <c r="H66" s="152">
        <v>96</v>
      </c>
    </row>
    <row r="67" spans="1:8" ht="15">
      <c r="A67" s="235" t="s">
        <v>206</v>
      </c>
      <c r="B67" s="241" t="s">
        <v>207</v>
      </c>
      <c r="C67" s="151">
        <f>'справка №6'!C24</f>
        <v>665</v>
      </c>
      <c r="D67" s="151">
        <v>272</v>
      </c>
      <c r="E67" s="237" t="s">
        <v>208</v>
      </c>
      <c r="F67" s="242" t="s">
        <v>209</v>
      </c>
      <c r="G67" s="152">
        <v>34</v>
      </c>
      <c r="H67" s="152">
        <v>35</v>
      </c>
    </row>
    <row r="68" spans="1:8" ht="15">
      <c r="A68" s="235" t="s">
        <v>210</v>
      </c>
      <c r="B68" s="241" t="s">
        <v>211</v>
      </c>
      <c r="C68" s="151">
        <f>'[2]March'!$C$13</f>
        <v>1531</v>
      </c>
      <c r="D68" s="151">
        <v>1942</v>
      </c>
      <c r="E68" s="237" t="s">
        <v>212</v>
      </c>
      <c r="F68" s="242" t="s">
        <v>213</v>
      </c>
      <c r="G68" s="152">
        <v>124</v>
      </c>
      <c r="H68" s="152">
        <v>38</v>
      </c>
    </row>
    <row r="69" spans="1:8" ht="15">
      <c r="A69" s="235" t="s">
        <v>214</v>
      </c>
      <c r="B69" s="241" t="s">
        <v>215</v>
      </c>
      <c r="C69" s="151">
        <f>'[2]March'!$C$45</f>
        <v>32</v>
      </c>
      <c r="D69" s="151">
        <v>28</v>
      </c>
      <c r="E69" s="251" t="s">
        <v>77</v>
      </c>
      <c r="F69" s="242" t="s">
        <v>216</v>
      </c>
      <c r="G69" s="152">
        <v>14</v>
      </c>
      <c r="H69" s="152">
        <v>86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72</v>
      </c>
      <c r="H70" s="152">
        <v>72</v>
      </c>
    </row>
    <row r="71" spans="1:18" ht="15">
      <c r="A71" s="235" t="s">
        <v>221</v>
      </c>
      <c r="B71" s="241" t="s">
        <v>222</v>
      </c>
      <c r="C71" s="151">
        <f>'[2]March'!$C$53</f>
        <v>3</v>
      </c>
      <c r="D71" s="151">
        <v>3</v>
      </c>
      <c r="E71" s="253" t="s">
        <v>45</v>
      </c>
      <c r="F71" s="273" t="s">
        <v>223</v>
      </c>
      <c r="G71" s="161">
        <f>G59+G60+G61+G69+G70</f>
        <v>780</v>
      </c>
      <c r="H71" s="161">
        <f>H59+H60+H61+H69+H70</f>
        <v>1287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f>'[2]March'!$C$57</f>
        <v>114</v>
      </c>
      <c r="D72" s="151">
        <v>67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f>'[2]March'!$C$63</f>
        <v>27</v>
      </c>
      <c r="D74" s="151">
        <v>28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2372</v>
      </c>
      <c r="D75" s="155">
        <f>SUM(D67:D74)</f>
        <v>2340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780</v>
      </c>
      <c r="H79" s="162">
        <f>H71+H74+H75+H76</f>
        <v>1287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59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348</v>
      </c>
      <c r="D88" s="151">
        <v>535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407</v>
      </c>
      <c r="D91" s="155">
        <f>SUM(D87:D90)</f>
        <v>549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100</v>
      </c>
      <c r="D92" s="151">
        <v>15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4385</v>
      </c>
      <c r="D93" s="155">
        <f>D64+D75+D84+D91+D92</f>
        <v>4862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22853</v>
      </c>
      <c r="D94" s="164">
        <f>D93+D55</f>
        <v>23454</v>
      </c>
      <c r="E94" s="449" t="s">
        <v>269</v>
      </c>
      <c r="F94" s="289" t="s">
        <v>270</v>
      </c>
      <c r="G94" s="165">
        <f>G36+G39+G55+G79</f>
        <v>22853</v>
      </c>
      <c r="H94" s="165">
        <f>H36+H39+H55+H79</f>
        <v>23454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868</v>
      </c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E19">
      <selection activeCell="G34" sqref="G3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"Елпром ЗЕМ" АД</v>
      </c>
      <c r="C2" s="585"/>
      <c r="D2" s="585"/>
      <c r="E2" s="585"/>
      <c r="F2" s="587" t="s">
        <v>2</v>
      </c>
      <c r="G2" s="587"/>
      <c r="H2" s="526">
        <f>'справка №1-БАЛАНС'!H3</f>
        <v>620115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6" t="str">
        <f>'справка №1-БАЛАНС'!E5</f>
        <v>ОТЧЕТ ПЪРВО ТРИМЕСЕЧИЕ 2011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'[1]March'!$C$13</f>
        <v>355</v>
      </c>
      <c r="D9" s="46">
        <v>664</v>
      </c>
      <c r="E9" s="298" t="s">
        <v>284</v>
      </c>
      <c r="F9" s="549" t="s">
        <v>285</v>
      </c>
      <c r="G9" s="550">
        <f>'[1]March'!$C$8</f>
        <v>435</v>
      </c>
      <c r="H9" s="550">
        <v>1334</v>
      </c>
    </row>
    <row r="10" spans="1:8" ht="12">
      <c r="A10" s="298" t="s">
        <v>286</v>
      </c>
      <c r="B10" s="299" t="s">
        <v>287</v>
      </c>
      <c r="C10" s="46">
        <f>'[1]March'!$C$14</f>
        <v>591</v>
      </c>
      <c r="D10" s="46">
        <v>471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f>'[1]March'!$C$15</f>
        <v>138</v>
      </c>
      <c r="D11" s="46">
        <v>310</v>
      </c>
      <c r="E11" s="300" t="s">
        <v>292</v>
      </c>
      <c r="F11" s="549" t="s">
        <v>293</v>
      </c>
      <c r="G11" s="550">
        <f>'[1]March'!$C$10</f>
        <v>1416</v>
      </c>
      <c r="H11" s="550">
        <v>1095</v>
      </c>
    </row>
    <row r="12" spans="1:8" ht="12">
      <c r="A12" s="298" t="s">
        <v>294</v>
      </c>
      <c r="B12" s="299" t="s">
        <v>295</v>
      </c>
      <c r="C12" s="46">
        <f>'[1]March'!$C$16</f>
        <v>408</v>
      </c>
      <c r="D12" s="46">
        <v>442</v>
      </c>
      <c r="E12" s="300" t="s">
        <v>77</v>
      </c>
      <c r="F12" s="549" t="s">
        <v>296</v>
      </c>
      <c r="G12" s="550">
        <f>'[1]March'!$C$11</f>
        <v>165</v>
      </c>
      <c r="H12" s="550">
        <v>86</v>
      </c>
    </row>
    <row r="13" spans="1:18" ht="12">
      <c r="A13" s="298" t="s">
        <v>297</v>
      </c>
      <c r="B13" s="299" t="s">
        <v>298</v>
      </c>
      <c r="C13" s="46">
        <f>'[1]March'!$C$17</f>
        <v>82</v>
      </c>
      <c r="D13" s="46">
        <v>85</v>
      </c>
      <c r="E13" s="301" t="s">
        <v>50</v>
      </c>
      <c r="F13" s="551" t="s">
        <v>299</v>
      </c>
      <c r="G13" s="548">
        <f>SUM(G9:G12)</f>
        <v>2016</v>
      </c>
      <c r="H13" s="548">
        <f>SUM(H9:H12)</f>
        <v>2515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f>'[1]March'!$C$22</f>
        <v>5</v>
      </c>
      <c r="D14" s="46">
        <v>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461</v>
      </c>
      <c r="D15" s="47">
        <v>207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f>'[1]March'!$C$23+'[1]March'!$C$18</f>
        <v>143</v>
      </c>
      <c r="D16" s="47">
        <v>135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2183</v>
      </c>
      <c r="D19" s="49">
        <f>SUM(D9:D15)+D16</f>
        <v>2317</v>
      </c>
      <c r="E19" s="304" t="s">
        <v>316</v>
      </c>
      <c r="F19" s="552" t="s">
        <v>317</v>
      </c>
      <c r="G19" s="550">
        <f>'[1]March'!$C$28</f>
        <v>8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f>'[1]March'!$C$36</f>
        <v>1</v>
      </c>
      <c r="D22" s="46">
        <v>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f>'[1]March'!$C$39</f>
        <v>1</v>
      </c>
      <c r="D24" s="46"/>
      <c r="E24" s="301" t="s">
        <v>102</v>
      </c>
      <c r="F24" s="554" t="s">
        <v>333</v>
      </c>
      <c r="G24" s="548">
        <f>SUM(G19:G23)</f>
        <v>8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f>'[1]March'!$C$40</f>
        <v>9</v>
      </c>
      <c r="D25" s="46">
        <v>17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11</v>
      </c>
      <c r="D26" s="49">
        <f>SUM(D22:D25)</f>
        <v>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2194</v>
      </c>
      <c r="D28" s="50">
        <f>D26+D19</f>
        <v>2340</v>
      </c>
      <c r="E28" s="127" t="s">
        <v>338</v>
      </c>
      <c r="F28" s="554" t="s">
        <v>339</v>
      </c>
      <c r="G28" s="548">
        <f>G13+G15+G24</f>
        <v>2024</v>
      </c>
      <c r="H28" s="548">
        <f>H13+H15+H24</f>
        <v>2515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175</v>
      </c>
      <c r="E30" s="127" t="s">
        <v>342</v>
      </c>
      <c r="F30" s="554" t="s">
        <v>343</v>
      </c>
      <c r="G30" s="53">
        <f>IF((C28-G28)&gt;0,C28-G28,0)</f>
        <v>170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2194</v>
      </c>
      <c r="D33" s="49">
        <f>D28+D31+D32</f>
        <v>2340</v>
      </c>
      <c r="E33" s="127" t="s">
        <v>352</v>
      </c>
      <c r="F33" s="554" t="s">
        <v>353</v>
      </c>
      <c r="G33" s="53">
        <f>G32+G31+G28</f>
        <v>2024</v>
      </c>
      <c r="H33" s="53">
        <f>H32+H31+H28</f>
        <v>2515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175</v>
      </c>
      <c r="E34" s="128" t="s">
        <v>356</v>
      </c>
      <c r="F34" s="554" t="s">
        <v>357</v>
      </c>
      <c r="G34" s="548">
        <f>IF((C33-G33)&gt;0,C33-G33,0)</f>
        <v>170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17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158</v>
      </c>
      <c r="E39" s="313" t="s">
        <v>368</v>
      </c>
      <c r="F39" s="558" t="s">
        <v>369</v>
      </c>
      <c r="G39" s="559">
        <f>IF(G34&gt;0,IF(C35+G34&lt;0,0,C35+G34),IF(C34-C35&lt;0,C35-C34,0))</f>
        <v>170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158</v>
      </c>
      <c r="E41" s="127" t="s">
        <v>375</v>
      </c>
      <c r="F41" s="558" t="s">
        <v>376</v>
      </c>
      <c r="G41" s="52">
        <f>IF(G39-G40&gt;0,G39-G40,0)</f>
        <v>170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2194</v>
      </c>
      <c r="D42" s="53">
        <f>D33+D35+D39</f>
        <v>2515</v>
      </c>
      <c r="E42" s="128" t="s">
        <v>379</v>
      </c>
      <c r="F42" s="129" t="s">
        <v>380</v>
      </c>
      <c r="G42" s="53">
        <f>G39+G33</f>
        <v>2194</v>
      </c>
      <c r="H42" s="53">
        <f>H39+H33</f>
        <v>2515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872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868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.75">
      <c r="A51" s="564"/>
      <c r="B51" s="560"/>
      <c r="C51" s="169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28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ПЪРВО ТРИМЕСЕЧИЕ 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2516</v>
      </c>
      <c r="D10" s="54">
        <v>3187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-1362</v>
      </c>
      <c r="D11" s="54">
        <v>-1343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-471</v>
      </c>
      <c r="D13" s="54">
        <v>-516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-201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</v>
      </c>
      <c r="D19" s="54">
        <v>-191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479</v>
      </c>
      <c r="D20" s="55">
        <f>SUM(D10:D19)</f>
        <v>1112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-13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-791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391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2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-411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298</v>
      </c>
      <c r="D36" s="54">
        <v>488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-485</v>
      </c>
      <c r="D37" s="54">
        <v>-623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-16</v>
      </c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-7</v>
      </c>
      <c r="D41" s="54">
        <v>-42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-210</v>
      </c>
      <c r="D42" s="55">
        <f>SUM(D34:D41)</f>
        <v>-181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-142</v>
      </c>
      <c r="D43" s="55">
        <f>D42+D32+D20</f>
        <v>931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549</v>
      </c>
      <c r="D44" s="132">
        <v>260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407</v>
      </c>
      <c r="D45" s="55">
        <f>D44+D43</f>
        <v>1191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407</v>
      </c>
      <c r="D46" s="56">
        <v>1191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5">
      <c r="A51" s="318"/>
      <c r="B51" s="1" t="s">
        <v>868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H19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"Елпром ЗЕМ" АД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ОТЧЕТ ПЪРВО ТРИМЕСЕЧИЕ 2011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11451</v>
      </c>
      <c r="F11" s="58">
        <f>'справка №1-БАЛАНС'!H22</f>
        <v>121</v>
      </c>
      <c r="G11" s="58">
        <f>'справка №1-БАЛАНС'!H23</f>
        <v>0</v>
      </c>
      <c r="H11" s="60">
        <v>5403</v>
      </c>
      <c r="I11" s="58">
        <f>'справка №1-БАЛАНС'!H28+'справка №1-БАЛАНС'!H31</f>
        <v>3930</v>
      </c>
      <c r="J11" s="58">
        <f>'справка №1-БАЛАНС'!H29+'справка №1-БАЛАНС'!H32</f>
        <v>-1259</v>
      </c>
      <c r="K11" s="60"/>
      <c r="L11" s="344">
        <f>SUM(C11:K11)</f>
        <v>20859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11451</v>
      </c>
      <c r="F15" s="61">
        <f t="shared" si="2"/>
        <v>121</v>
      </c>
      <c r="G15" s="61">
        <f t="shared" si="2"/>
        <v>0</v>
      </c>
      <c r="H15" s="61">
        <f t="shared" si="2"/>
        <v>5403</v>
      </c>
      <c r="I15" s="61">
        <f t="shared" si="2"/>
        <v>3930</v>
      </c>
      <c r="J15" s="61">
        <f t="shared" si="2"/>
        <v>-1259</v>
      </c>
      <c r="K15" s="61">
        <f t="shared" si="2"/>
        <v>0</v>
      </c>
      <c r="L15" s="344">
        <f t="shared" si="1"/>
        <v>20859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-170</v>
      </c>
      <c r="K16" s="60"/>
      <c r="L16" s="344">
        <f t="shared" si="1"/>
        <v>-170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11451</v>
      </c>
      <c r="F29" s="59">
        <f t="shared" si="6"/>
        <v>121</v>
      </c>
      <c r="G29" s="59">
        <f t="shared" si="6"/>
        <v>0</v>
      </c>
      <c r="H29" s="59">
        <f t="shared" si="6"/>
        <v>5403</v>
      </c>
      <c r="I29" s="59">
        <f t="shared" si="6"/>
        <v>3930</v>
      </c>
      <c r="J29" s="59">
        <f t="shared" si="6"/>
        <v>-1429</v>
      </c>
      <c r="K29" s="59">
        <f t="shared" si="6"/>
        <v>0</v>
      </c>
      <c r="L29" s="344">
        <f t="shared" si="1"/>
        <v>20689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11451</v>
      </c>
      <c r="F32" s="59">
        <f t="shared" si="7"/>
        <v>121</v>
      </c>
      <c r="G32" s="59">
        <f t="shared" si="7"/>
        <v>0</v>
      </c>
      <c r="H32" s="59">
        <f t="shared" si="7"/>
        <v>5403</v>
      </c>
      <c r="I32" s="59">
        <f t="shared" si="7"/>
        <v>3930</v>
      </c>
      <c r="J32" s="59">
        <f t="shared" si="7"/>
        <v>-1429</v>
      </c>
      <c r="K32" s="59">
        <f t="shared" si="7"/>
        <v>0</v>
      </c>
      <c r="L32" s="344">
        <f t="shared" si="1"/>
        <v>20689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5">
      <c r="A39" s="536"/>
      <c r="B39" s="537"/>
      <c r="C39" s="538"/>
      <c r="D39" s="538"/>
      <c r="E39" s="1" t="s">
        <v>868</v>
      </c>
      <c r="F39" s="538"/>
      <c r="G39" s="538"/>
      <c r="H39" s="538"/>
      <c r="I39" s="538"/>
      <c r="J39" s="538"/>
      <c r="K39" s="169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R13" sqref="R13:R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"Елпром ЗЕМ"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604" t="s">
        <v>4</v>
      </c>
      <c r="B3" s="605"/>
      <c r="C3" s="607" t="str">
        <f>'справка №1-БАЛАНС'!E5</f>
        <v>ОТЧЕТ ПЪРВО ТРИМЕСЕЧИЕ 2011 Г.</v>
      </c>
      <c r="D3" s="607"/>
      <c r="E3" s="607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4" t="s">
        <v>529</v>
      </c>
      <c r="R5" s="594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5"/>
      <c r="R6" s="59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6855</v>
      </c>
      <c r="E10" s="189"/>
      <c r="F10" s="189"/>
      <c r="G10" s="74">
        <f aca="true" t="shared" si="2" ref="G10:G39">D10+E10-F10</f>
        <v>6855</v>
      </c>
      <c r="H10" s="65"/>
      <c r="I10" s="65"/>
      <c r="J10" s="74">
        <f aca="true" t="shared" si="3" ref="J10:J39">G10+H10-I10</f>
        <v>6855</v>
      </c>
      <c r="K10" s="65">
        <v>216</v>
      </c>
      <c r="L10" s="65">
        <v>54</v>
      </c>
      <c r="M10" s="65"/>
      <c r="N10" s="74">
        <f aca="true" t="shared" si="4" ref="N10:N39">K10+L10-M10</f>
        <v>270</v>
      </c>
      <c r="O10" s="65"/>
      <c r="P10" s="65"/>
      <c r="Q10" s="74">
        <f t="shared" si="0"/>
        <v>270</v>
      </c>
      <c r="R10" s="74">
        <f t="shared" si="1"/>
        <v>6585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3539</v>
      </c>
      <c r="E11" s="189">
        <v>11</v>
      </c>
      <c r="F11" s="189"/>
      <c r="G11" s="74">
        <f t="shared" si="2"/>
        <v>3550</v>
      </c>
      <c r="H11" s="65"/>
      <c r="I11" s="65"/>
      <c r="J11" s="74">
        <f t="shared" si="3"/>
        <v>3550</v>
      </c>
      <c r="K11" s="65">
        <v>2231</v>
      </c>
      <c r="L11" s="65">
        <v>57</v>
      </c>
      <c r="M11" s="65"/>
      <c r="N11" s="74">
        <f t="shared" si="4"/>
        <v>2288</v>
      </c>
      <c r="O11" s="65"/>
      <c r="P11" s="65"/>
      <c r="Q11" s="74">
        <f t="shared" si="0"/>
        <v>2288</v>
      </c>
      <c r="R11" s="74">
        <f t="shared" si="1"/>
        <v>1262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204</v>
      </c>
      <c r="E12" s="189">
        <v>14</v>
      </c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5</v>
      </c>
      <c r="L12" s="65">
        <v>2</v>
      </c>
      <c r="M12" s="65"/>
      <c r="N12" s="74">
        <f t="shared" si="4"/>
        <v>7</v>
      </c>
      <c r="O12" s="65"/>
      <c r="P12" s="65"/>
      <c r="Q12" s="74">
        <f t="shared" si="0"/>
        <v>7</v>
      </c>
      <c r="R12" s="74">
        <f t="shared" si="1"/>
        <v>211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271</v>
      </c>
      <c r="E13" s="189"/>
      <c r="F13" s="189"/>
      <c r="G13" s="74">
        <f t="shared" si="2"/>
        <v>271</v>
      </c>
      <c r="H13" s="65"/>
      <c r="I13" s="65"/>
      <c r="J13" s="74">
        <f t="shared" si="3"/>
        <v>271</v>
      </c>
      <c r="K13" s="65">
        <v>189</v>
      </c>
      <c r="L13" s="65">
        <v>13</v>
      </c>
      <c r="M13" s="65"/>
      <c r="N13" s="74">
        <f t="shared" si="4"/>
        <v>202</v>
      </c>
      <c r="O13" s="65"/>
      <c r="P13" s="65"/>
      <c r="Q13" s="74">
        <f t="shared" si="0"/>
        <v>202</v>
      </c>
      <c r="R13" s="74">
        <f t="shared" si="1"/>
        <v>69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167</v>
      </c>
      <c r="E14" s="189"/>
      <c r="F14" s="189"/>
      <c r="G14" s="74">
        <f t="shared" si="2"/>
        <v>167</v>
      </c>
      <c r="H14" s="65"/>
      <c r="I14" s="65"/>
      <c r="J14" s="74">
        <f t="shared" si="3"/>
        <v>167</v>
      </c>
      <c r="K14" s="65">
        <v>89</v>
      </c>
      <c r="L14" s="65">
        <v>5</v>
      </c>
      <c r="M14" s="65"/>
      <c r="N14" s="74">
        <f t="shared" si="4"/>
        <v>94</v>
      </c>
      <c r="O14" s="65"/>
      <c r="P14" s="65"/>
      <c r="Q14" s="74">
        <f t="shared" si="0"/>
        <v>94</v>
      </c>
      <c r="R14" s="74">
        <f t="shared" si="1"/>
        <v>73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296</v>
      </c>
      <c r="E15" s="457">
        <v>14</v>
      </c>
      <c r="F15" s="457">
        <v>25</v>
      </c>
      <c r="G15" s="74">
        <f t="shared" si="2"/>
        <v>285</v>
      </c>
      <c r="H15" s="458"/>
      <c r="I15" s="458"/>
      <c r="J15" s="74">
        <f t="shared" si="3"/>
        <v>285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285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21253</v>
      </c>
      <c r="E17" s="194">
        <f>SUM(E9:E16)</f>
        <v>39</v>
      </c>
      <c r="F17" s="194">
        <f>SUM(F9:F16)</f>
        <v>25</v>
      </c>
      <c r="G17" s="74">
        <f t="shared" si="2"/>
        <v>21267</v>
      </c>
      <c r="H17" s="75">
        <f>SUM(H9:H16)</f>
        <v>0</v>
      </c>
      <c r="I17" s="75">
        <f>SUM(I9:I16)</f>
        <v>0</v>
      </c>
      <c r="J17" s="74">
        <f t="shared" si="3"/>
        <v>21267</v>
      </c>
      <c r="K17" s="75">
        <f>SUM(K9:K16)</f>
        <v>2730</v>
      </c>
      <c r="L17" s="75">
        <f>SUM(L9:L16)</f>
        <v>131</v>
      </c>
      <c r="M17" s="75">
        <f>SUM(M9:M16)</f>
        <v>0</v>
      </c>
      <c r="N17" s="74">
        <f t="shared" si="4"/>
        <v>2861</v>
      </c>
      <c r="O17" s="75">
        <f>SUM(O9:O16)</f>
        <v>0</v>
      </c>
      <c r="P17" s="75">
        <f>SUM(P9:P16)</f>
        <v>0</v>
      </c>
      <c r="Q17" s="74">
        <f t="shared" si="5"/>
        <v>2861</v>
      </c>
      <c r="R17" s="74">
        <f t="shared" si="6"/>
        <v>18406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187</v>
      </c>
      <c r="L21" s="65">
        <v>6</v>
      </c>
      <c r="M21" s="65"/>
      <c r="N21" s="74">
        <f t="shared" si="4"/>
        <v>193</v>
      </c>
      <c r="O21" s="65"/>
      <c r="P21" s="65"/>
      <c r="Q21" s="74">
        <f t="shared" si="5"/>
        <v>193</v>
      </c>
      <c r="R21" s="74">
        <f t="shared" si="6"/>
        <v>53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52</v>
      </c>
      <c r="E22" s="189"/>
      <c r="F22" s="189"/>
      <c r="G22" s="74">
        <f t="shared" si="2"/>
        <v>52</v>
      </c>
      <c r="H22" s="65"/>
      <c r="I22" s="65"/>
      <c r="J22" s="74">
        <f t="shared" si="3"/>
        <v>52</v>
      </c>
      <c r="K22" s="65">
        <v>49</v>
      </c>
      <c r="L22" s="65">
        <v>1</v>
      </c>
      <c r="M22" s="65"/>
      <c r="N22" s="74">
        <f t="shared" si="4"/>
        <v>50</v>
      </c>
      <c r="O22" s="65"/>
      <c r="P22" s="65"/>
      <c r="Q22" s="74">
        <f t="shared" si="5"/>
        <v>50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382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382</v>
      </c>
      <c r="H25" s="66">
        <f t="shared" si="7"/>
        <v>0</v>
      </c>
      <c r="I25" s="66">
        <f t="shared" si="7"/>
        <v>0</v>
      </c>
      <c r="J25" s="67">
        <f t="shared" si="3"/>
        <v>382</v>
      </c>
      <c r="K25" s="66">
        <f t="shared" si="7"/>
        <v>320</v>
      </c>
      <c r="L25" s="66">
        <f t="shared" si="7"/>
        <v>7</v>
      </c>
      <c r="M25" s="66">
        <f t="shared" si="7"/>
        <v>0</v>
      </c>
      <c r="N25" s="67">
        <f t="shared" si="4"/>
        <v>327</v>
      </c>
      <c r="O25" s="66">
        <f t="shared" si="7"/>
        <v>0</v>
      </c>
      <c r="P25" s="66">
        <f t="shared" si="7"/>
        <v>0</v>
      </c>
      <c r="Q25" s="67">
        <f t="shared" si="5"/>
        <v>327</v>
      </c>
      <c r="R25" s="67">
        <f t="shared" si="6"/>
        <v>55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</v>
      </c>
      <c r="E28" s="189"/>
      <c r="F28" s="189"/>
      <c r="G28" s="74">
        <f t="shared" si="2"/>
        <v>7</v>
      </c>
      <c r="H28" s="65"/>
      <c r="I28" s="65"/>
      <c r="J28" s="74">
        <f t="shared" si="3"/>
        <v>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21642</v>
      </c>
      <c r="E40" s="438">
        <f>E17+E18+E19+E25+E38+E39</f>
        <v>39</v>
      </c>
      <c r="F40" s="438">
        <f aca="true" t="shared" si="13" ref="F40:R40">F17+F18+F19+F25+F38+F39</f>
        <v>25</v>
      </c>
      <c r="G40" s="438">
        <f t="shared" si="13"/>
        <v>21656</v>
      </c>
      <c r="H40" s="438">
        <f t="shared" si="13"/>
        <v>0</v>
      </c>
      <c r="I40" s="438">
        <f t="shared" si="13"/>
        <v>0</v>
      </c>
      <c r="J40" s="438">
        <f t="shared" si="13"/>
        <v>21656</v>
      </c>
      <c r="K40" s="438">
        <f t="shared" si="13"/>
        <v>3050</v>
      </c>
      <c r="L40" s="438">
        <f t="shared" si="13"/>
        <v>138</v>
      </c>
      <c r="M40" s="438">
        <f t="shared" si="13"/>
        <v>0</v>
      </c>
      <c r="N40" s="438">
        <f t="shared" si="13"/>
        <v>3188</v>
      </c>
      <c r="O40" s="438">
        <f t="shared" si="13"/>
        <v>0</v>
      </c>
      <c r="P40" s="438">
        <f t="shared" si="13"/>
        <v>0</v>
      </c>
      <c r="Q40" s="438">
        <f t="shared" si="13"/>
        <v>3188</v>
      </c>
      <c r="R40" s="438">
        <f t="shared" si="13"/>
        <v>18468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592" t="s">
        <v>781</v>
      </c>
      <c r="P44" s="593"/>
      <c r="Q44" s="593"/>
      <c r="R44" s="593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868</v>
      </c>
      <c r="J45" s="349"/>
      <c r="K45" s="349"/>
      <c r="L45" s="349"/>
      <c r="M45" s="349"/>
      <c r="N45" s="349"/>
      <c r="O45" s="16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B91">
      <selection activeCell="A107" sqref="A107:F10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ОТЧЕТ ПЪРВО ТРИМЕСЕЧИЕ 2011 Г.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665</v>
      </c>
      <c r="D24" s="119">
        <f>SUM(D25:D27)</f>
        <v>665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8</v>
      </c>
      <c r="D26" s="108">
        <f>C26</f>
        <v>8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657</v>
      </c>
      <c r="D27" s="108">
        <f>C27</f>
        <v>657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1531</v>
      </c>
      <c r="D28" s="108"/>
      <c r="E28" s="120">
        <f t="shared" si="0"/>
        <v>1531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32</v>
      </c>
      <c r="D29" s="108"/>
      <c r="E29" s="120">
        <f t="shared" si="0"/>
        <v>32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f>'справка №1-БАЛАНС'!C71</f>
        <v>3</v>
      </c>
      <c r="D31" s="108"/>
      <c r="E31" s="120">
        <f t="shared" si="0"/>
        <v>3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114</v>
      </c>
      <c r="D33" s="105">
        <f>SUM(D34:D37)</f>
        <v>47</v>
      </c>
      <c r="E33" s="121">
        <f>SUM(E34:E37)</f>
        <v>67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/>
      <c r="E34" s="120">
        <f t="shared" si="0"/>
        <v>61</v>
      </c>
      <c r="F34" s="106"/>
    </row>
    <row r="35" spans="1:6" ht="12">
      <c r="A35" s="396" t="s">
        <v>662</v>
      </c>
      <c r="B35" s="397" t="s">
        <v>663</v>
      </c>
      <c r="C35" s="108">
        <f>6+47</f>
        <v>53</v>
      </c>
      <c r="D35" s="108">
        <v>47</v>
      </c>
      <c r="E35" s="120">
        <f t="shared" si="0"/>
        <v>6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27</v>
      </c>
      <c r="D38" s="105">
        <f>SUM(D39:D42)</f>
        <v>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27</v>
      </c>
      <c r="D42" s="108">
        <v>27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2372</v>
      </c>
      <c r="D43" s="104">
        <f>D24+D28+D29+D31+D30+D32+D33+D38</f>
        <v>739</v>
      </c>
      <c r="E43" s="118">
        <f>E24+E28+E29+E31+E30+E32+E33+E38</f>
        <v>1633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2372</v>
      </c>
      <c r="D44" s="103">
        <f>D43+D21+D19+D9</f>
        <v>739</v>
      </c>
      <c r="E44" s="118">
        <f>E43+E21+E19+E9</f>
        <v>1633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'справка №1-БАЛАНС'!G54+11</f>
        <v>116</v>
      </c>
      <c r="D64" s="108"/>
      <c r="E64" s="119">
        <f t="shared" si="1"/>
        <v>116</v>
      </c>
      <c r="F64" s="110"/>
    </row>
    <row r="65" spans="1:6" ht="12">
      <c r="A65" s="396" t="s">
        <v>709</v>
      </c>
      <c r="B65" s="397" t="s">
        <v>710</v>
      </c>
      <c r="C65" s="109">
        <v>11</v>
      </c>
      <c r="D65" s="109"/>
      <c r="E65" s="119">
        <f t="shared" si="1"/>
        <v>11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116</v>
      </c>
      <c r="D66" s="103">
        <f>D52+D56+D61+D62+D63+D64</f>
        <v>0</v>
      </c>
      <c r="E66" s="119">
        <f t="shared" si="1"/>
        <v>116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1100</v>
      </c>
      <c r="D68" s="108"/>
      <c r="E68" s="119">
        <f t="shared" si="1"/>
        <v>1100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79</v>
      </c>
      <c r="D71" s="105">
        <f>SUM(D72:D74)</f>
        <v>78</v>
      </c>
      <c r="E71" s="105">
        <f>SUM(E72:E74)</f>
        <v>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78</v>
      </c>
      <c r="D72" s="108">
        <f>C72</f>
        <v>78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</v>
      </c>
      <c r="D74" s="108"/>
      <c r="E74" s="119">
        <f t="shared" si="1"/>
        <v>1</v>
      </c>
      <c r="F74" s="110"/>
    </row>
    <row r="75" spans="1:16" ht="24">
      <c r="A75" s="396" t="s">
        <v>694</v>
      </c>
      <c r="B75" s="397" t="s">
        <v>724</v>
      </c>
      <c r="C75" s="103">
        <f>C76+C78</f>
        <v>20</v>
      </c>
      <c r="D75" s="103">
        <f>D76+D78</f>
        <v>20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20</v>
      </c>
      <c r="D78" s="108">
        <f>C78</f>
        <v>20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674</v>
      </c>
      <c r="D85" s="104">
        <f>SUM(D86:D90)+D94</f>
        <v>367</v>
      </c>
      <c r="E85" s="104">
        <f>SUM(E86:E90)+E94</f>
        <v>307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293</v>
      </c>
      <c r="D87" s="108">
        <f>C87-16</f>
        <v>277</v>
      </c>
      <c r="E87" s="119">
        <f t="shared" si="1"/>
        <v>16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123</v>
      </c>
      <c r="D88" s="108">
        <f>C88-33</f>
        <v>90</v>
      </c>
      <c r="E88" s="119">
        <f t="shared" si="1"/>
        <v>33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100</v>
      </c>
      <c r="D89" s="108"/>
      <c r="E89" s="119">
        <f t="shared" si="1"/>
        <v>100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124</v>
      </c>
      <c r="D90" s="103">
        <f>SUM(D91:D93)</f>
        <v>0</v>
      </c>
      <c r="E90" s="103">
        <f>SUM(E91:E93)</f>
        <v>124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124</v>
      </c>
      <c r="D93" s="108"/>
      <c r="E93" s="119">
        <f t="shared" si="1"/>
        <v>124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34</v>
      </c>
      <c r="D94" s="108"/>
      <c r="E94" s="119">
        <f t="shared" si="1"/>
        <v>34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14</v>
      </c>
      <c r="D95" s="108"/>
      <c r="E95" s="119">
        <f t="shared" si="1"/>
        <v>14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787</v>
      </c>
      <c r="D96" s="104">
        <f>D85+D80+D75+D71+D95</f>
        <v>465</v>
      </c>
      <c r="E96" s="104">
        <f>E85+E80+E75+E71+E95</f>
        <v>322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2003</v>
      </c>
      <c r="D97" s="104">
        <f>D96+D68+D66</f>
        <v>465</v>
      </c>
      <c r="E97" s="104">
        <f>E96+E68+E66</f>
        <v>1538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/>
      <c r="E102" s="108"/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119</v>
      </c>
      <c r="D103" s="108"/>
      <c r="E103" s="108"/>
      <c r="F103" s="125">
        <f>C103+D103-E103</f>
        <v>119</v>
      </c>
    </row>
    <row r="104" spans="1:6" ht="12">
      <c r="A104" s="396" t="s">
        <v>775</v>
      </c>
      <c r="B104" s="397" t="s">
        <v>776</v>
      </c>
      <c r="C104" s="108">
        <v>32</v>
      </c>
      <c r="D104" s="108"/>
      <c r="E104" s="108"/>
      <c r="F104" s="125">
        <f>C104+D104-E104</f>
        <v>32</v>
      </c>
    </row>
    <row r="105" spans="1:16" ht="12">
      <c r="A105" s="412" t="s">
        <v>777</v>
      </c>
      <c r="B105" s="395" t="s">
        <v>778</v>
      </c>
      <c r="C105" s="103">
        <f>SUM(C102:C104)</f>
        <v>161</v>
      </c>
      <c r="D105" s="103">
        <f>SUM(D102:D104)</f>
        <v>0</v>
      </c>
      <c r="E105" s="103">
        <f>SUM(E102:E104)</f>
        <v>0</v>
      </c>
      <c r="F105" s="103">
        <f>SUM(F102:F104)</f>
        <v>161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875</v>
      </c>
      <c r="B109" s="609"/>
      <c r="C109" s="609" t="s">
        <v>381</v>
      </c>
      <c r="D109" s="609"/>
      <c r="E109" s="609"/>
      <c r="F109" s="609"/>
    </row>
    <row r="110" spans="1:6" ht="15">
      <c r="A110" s="385"/>
      <c r="B110" s="386"/>
      <c r="C110" s="1" t="s">
        <v>868</v>
      </c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.75">
      <c r="A112" s="349"/>
      <c r="B112" s="388"/>
      <c r="C112" s="16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ОТЧЕТ ПЪРВО ТРИМЕСЕЧИЕ 2011 Г.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5">
      <c r="A31" s="349"/>
      <c r="B31" s="388"/>
      <c r="C31" s="349"/>
      <c r="D31" s="1" t="s">
        <v>868</v>
      </c>
      <c r="E31" s="523"/>
      <c r="F31" s="523"/>
      <c r="G31" s="523"/>
      <c r="H31" s="169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0">
      <selection activeCell="D148" sqref="D14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ОТЧЕТ ПЪРВО ТРИМЕСЕЧИЕ 2011 Г.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7</v>
      </c>
      <c r="D133" s="441">
        <v>0.05</v>
      </c>
      <c r="E133" s="441"/>
      <c r="F133" s="443">
        <f>C133-E133</f>
        <v>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7</v>
      </c>
      <c r="D148" s="429"/>
      <c r="E148" s="429">
        <f>SUM(E133:E147)</f>
        <v>0</v>
      </c>
      <c r="F148" s="442">
        <f>SUM(F133:F147)</f>
        <v>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7</v>
      </c>
      <c r="D149" s="429"/>
      <c r="E149" s="429">
        <f>E148+E131+E114+E97</f>
        <v>0</v>
      </c>
      <c r="F149" s="442">
        <f>F148+F131+F114+F97</f>
        <v>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5" t="s">
        <v>849</v>
      </c>
      <c r="D151" s="625"/>
      <c r="E151" s="625"/>
      <c r="F151" s="625"/>
    </row>
    <row r="152" spans="1:6" ht="15">
      <c r="A152" s="517"/>
      <c r="B152" s="518"/>
      <c r="C152" s="1" t="s">
        <v>868</v>
      </c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169" t="s">
        <v>869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2011-04-08T08:15:14Z</cp:lastPrinted>
  <dcterms:created xsi:type="dcterms:W3CDTF">2000-06-29T12:02:40Z</dcterms:created>
  <dcterms:modified xsi:type="dcterms:W3CDTF">2011-04-19T08:07:19Z</dcterms:modified>
  <cp:category/>
  <cp:version/>
  <cp:contentType/>
  <cp:contentStatus/>
</cp:coreProperties>
</file>