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<sst xmlns="http://schemas.openxmlformats.org/spreadsheetml/2006/main" count="1060" uniqueCount="869">
  <si>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</si>
  <si>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</si>
  <si>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</si>
  <si>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</si>
  <si>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</si>
  <si>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</si>
  <si>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</si>
  <si>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</si>
  <si>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</si>
  <si>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</si>
  <si>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</si>
  <si>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</si>
  <si>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</si>
  <si>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</si>
  <si>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</si>
  <si>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</si>
  <si>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</si>
  <si>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</si>
  <si>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</si>
  <si>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</si>
  <si>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</si>
  <si>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</si>
  <si>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</si>
  <si>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</si>
  <si>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</si>
  <si>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</si>
  <si>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</si>
  <si>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</si>
  <si>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</si>
  <si>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</si>
  <si>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</si>
  <si>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</si>
  <si>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</si>
  <si>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</si>
  <si>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</si>
  <si>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</si>
  <si>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</si>
  <si>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</si>
  <si>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</si>
  <si>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</si>
  <si>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</si>
  <si>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</si>
  <si>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</si>
  <si>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</si>
  <si>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</si>
  <si>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</si>
  <si>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</si>
  <si>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</si>
  <si>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</si>
  <si>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</si>
  <si>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</si>
  <si>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</si>
  <si>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</si>
  <si>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</si>
  <si>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</si>
  <si>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</si>
  <si>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</si>
  <si>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</si>
  <si>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</si>
  <si>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</si>
  <si>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</si>
  <si>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</si>
  <si>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</si>
  <si>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</si>
  <si>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</si>
  <si>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</si>
  <si>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</si>
  <si>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</si>
  <si>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</si>
  <si>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</si>
  <si>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</si>
  <si>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</si>
  <si>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</si>
  <si>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</si>
  <si>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</si>
  <si>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</si>
  <si>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</si>
  <si>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</si>
  <si>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</si>
  <si>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</si>
  <si>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</si>
  <si>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</si>
  <si>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</si>
  <si>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</si>
  <si>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</si>
  <si>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</si>
  <si>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</si>
  <si>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</si>
  <si>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</si>
  <si>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</si>
  <si>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</si>
  <si>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</si>
  <si>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</si>
  <si>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</si>
  <si>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</si>
  <si>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</si>
  <si>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</si>
  <si>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</si>
  <si>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</si>
  <si>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</si>
  <si>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</si>
  <si>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</si>
  <si>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</si>
  <si>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</si>
  <si>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</si>
  <si>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</si>
  <si>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</si>
  <si>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</si>
  <si>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</si>
  <si>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</si>
  <si>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</si>
  <si>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</si>
  <si>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</si>
  <si>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</si>
  <si>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</si>
  <si>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</si>
  <si>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</si>
  <si>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</si>
  <si>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</si>
  <si>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</si>
  <si>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</si>
  <si>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</si>
  <si>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</si>
  <si>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</si>
  <si>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</si>
  <si>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</si>
  <si>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</si>
  <si>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</si>
  <si>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</si>
  <si>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</si>
  <si>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</si>
  <si>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</si>
  <si>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</si>
  <si>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</si>
  <si>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</si>
  <si>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</si>
  <si>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</si>
  <si>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</si>
  <si>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</si>
  <si>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</si>
  <si>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</si>
  <si>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</si>
  <si>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</si>
  <si>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</si>
  <si>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</si>
  <si>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</si>
  <si>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</si>
  <si>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</si>
  <si>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</si>
  <si>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</si>
  <si>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</si>
  <si>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</si>
  <si>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</si>
  <si>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</si>
  <si>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</si>
  <si>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</si>
  <si>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</si>
  <si>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</si>
  <si>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</si>
  <si>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</si>
  <si>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</si>
  <si>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</si>
  <si>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</si>
  <si>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</si>
  <si>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</si>
  <si>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</si>
  <si>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</si>
  <si>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</si>
  <si>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</si>
  <si>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</si>
  <si>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</si>
  <si>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</si>
  <si>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</si>
  <si>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</si>
  <si>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</si>
  <si>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</si>
  <si>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</si>
  <si>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</si>
  <si>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</si>
  <si>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</si>
  <si>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</si>
  <si>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</si>
  <si>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</si>
  <si>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</si>
  <si>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</si>
  <si>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</si>
  <si>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</si>
  <si>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</si>
  <si>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</si>
  <si>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</si>
  <si>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</si>
  <si>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</si>
  <si>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</si>
  <si>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</si>
  <si>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</si>
  <si>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</si>
  <si>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</si>
  <si>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</si>
  <si>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</si>
  <si>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</si>
  <si>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</si>
  <si>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</si>
  <si>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</si>
  <si>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</si>
  <si>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</si>
  <si>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</si>
  <si>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</si>
  <si>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</si>
  <si>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</si>
  <si>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</si>
  <si>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</si>
  <si>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</si>
  <si>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</si>
  <si>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</si>
  <si>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</si>
  <si>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</si>
  <si>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</si>
  <si>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</si>
  <si>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</si>
  <si>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</si>
  <si>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</si>
  <si>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</si>
  <si>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</si>
  <si>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</si>
  <si>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</si>
  <si>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</si>
  <si>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</si>
  <si>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</si>
  <si>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</si>
  <si>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</si>
  <si>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</si>
  <si>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</si>
  <si>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</si>
  <si>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</si>
  <si>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</si>
  <si>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</si>
  <si>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</si>
  <si>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</si>
  <si>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</si>
  <si>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</si>
  <si>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</si>
  <si>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</si>
  <si>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</si>
  <si>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</si>
  <si>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</si>
  <si>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</si>
  <si>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</si>
  <si>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</si>
  <si>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</si>
  <si>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</si>
  <si>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</si>
  <si>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</si>
  <si>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</si>
  <si>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</si>
  <si>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</si>
  <si>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</si>
  <si>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</si>
  <si>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</si>
  <si>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</si>
  <si>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</si>
  <si>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</si>
  <si>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</si>
  <si>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</si>
  <si>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</si>
  <si>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</si>
  <si>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</si>
  <si>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</si>
  <si>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</si>
  <si>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</si>
  <si>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</si>
  <si>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</si>
  <si>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</si>
  <si>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</si>
  <si>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</si>
  <si>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</si>
  <si>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</si>
  <si>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</si>
  <si>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</si>
  <si>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</si>
  <si>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</si>
  <si>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</si>
  <si>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</si>
  <si>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</si>
  <si>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</si>
  <si>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</si>
  <si>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</si>
  <si>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</si>
  <si>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</si>
  <si>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</si>
  <si>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</si>
  <si>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</si>
  <si>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</si>
  <si>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</si>
  <si>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</si>
  <si>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</si>
  <si>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</si>
  <si>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</si>
  <si>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</si>
  <si>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</si>
  <si>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</si>
  <si>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</si>
  <si>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</si>
  <si>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</si>
  <si>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</si>
  <si>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</si>
  <si>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</si>
  <si>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</si>
  <si>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</si>
  <si>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</si>
  <si>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</si>
  <si>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</si>
  <si>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</si>
  <si>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</si>
  <si>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</si>
  <si>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</si>
  <si>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</si>
  <si>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</si>
  <si>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</si>
  <si>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</si>
  <si>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</si>
  <si>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</si>
  <si>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</si>
  <si>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</si>
  <si>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</si>
  <si>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</si>
  <si>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</si>
  <si>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</si>
  <si>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</si>
  <si>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</si>
  <si>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</si>
  <si>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</si>
  <si>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</si>
  <si>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</si>
  <si>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</si>
  <si>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</si>
  <si>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</si>
  <si>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</si>
  <si>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</si>
  <si>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</si>
  <si>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</si>
  <si>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</si>
  <si>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</si>
  <si>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</si>
  <si>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</si>
  <si>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</si>
  <si>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</si>
  <si>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</si>
  <si>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</si>
  <si>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</si>
  <si>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</si>
  <si>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</si>
  <si>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</si>
  <si>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</si>
  <si>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</si>
  <si>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</si>
  <si>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</si>
  <si>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</si>
  <si>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</si>
  <si>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</si>
  <si>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</si>
  <si>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</si>
  <si>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</si>
  <si>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</si>
  <si>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</si>
  <si>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</si>
  <si>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</si>
  <si>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</si>
  <si>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</si>
  <si>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</si>
  <si>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</si>
  <si>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</si>
  <si>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</si>
  <si>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</si>
  <si>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</si>
  <si>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</si>
  <si>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</si>
  <si>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</si>
  <si>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</si>
  <si>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</si>
  <si>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</si>
  <si>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</si>
  <si>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</si>
  <si>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</si>
  <si>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</si>
  <si>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</si>
  <si>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</si>
  <si>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</si>
  <si>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</si>
  <si>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</si>
  <si>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</si>
  <si>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</si>
  <si>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</si>
  <si>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</si>
  <si>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</si>
  <si>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</si>
  <si>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</si>
  <si>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</si>
  <si>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</si>
  <si>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</si>
  <si>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</si>
  <si>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</si>
  <si>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</si>
  <si>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</si>
  <si>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</si>
  <si>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</si>
  <si>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</si>
  <si>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</si>
  <si>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</si>
  <si>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</si>
  <si>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</si>
  <si>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</si>
  <si>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</si>
  <si>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</si>
  <si>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</si>
  <si>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</si>
  <si>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</si>
  <si>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</si>
  <si>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</si>
  <si>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</si>
  <si>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</si>
  <si>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</si>
  <si>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</si>
  <si>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</si>
  <si>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</si>
  <si>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</si>
  <si>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</si>
  <si>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</si>
  <si>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</si>
  <si>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</si>
  <si>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</si>
  <si>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</si>
  <si>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</si>
  <si>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</si>
  <si>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</si>
  <si>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</si>
  <si>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</si>
  <si>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</si>
  <si>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</si>
  <si>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</si>
  <si>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</si>
  <si>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</si>
  <si>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</si>
  <si>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</si>
  <si>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</si>
  <si>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</si>
  <si>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</si>
  <si>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</si>
  <si>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</si>
  <si>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</si>
  <si>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</si>
  <si>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</si>
  <si>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</si>
  <si>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</si>
  <si>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</si>
  <si>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</si>
  <si>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</si>
  <si>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</si>
  <si>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</si>
  <si>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</si>
  <si>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</si>
  <si>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</si>
  <si>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</si>
  <si>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</si>
  <si>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</si>
  <si>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</si>
  <si>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</si>
  <si>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</si>
  <si>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</si>
  <si>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</si>
  <si>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</si>
  <si>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</si>
  <si>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</si>
  <si>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</si>
  <si>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</si>
  <si>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</si>
  <si>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</si>
  <si>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</si>
  <si>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</si>
  <si>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</si>
  <si>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</si>
  <si>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</si>
  <si>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</si>
  <si>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</si>
  <si>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</si>
  <si>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</si>
  <si>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</si>
  <si>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</si>
  <si>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</si>
  <si>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</si>
  <si>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</si>
  <si>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</si>
  <si>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</si>
  <si>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</si>
  <si>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</si>
  <si>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</si>
  <si>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</si>
  <si>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</si>
  <si>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</si>
  <si>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</si>
  <si>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</si>
  <si>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</si>
  <si>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</si>
  <si>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</si>
  <si>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</si>
  <si>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</si>
  <si>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</si>
  <si>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</si>
  <si>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</si>
  <si>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</si>
  <si>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</si>
  <si>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</si>
  <si>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</si>
  <si>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</si>
  <si>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</si>
  <si>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</si>
  <si>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</si>
  <si>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</si>
  <si>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</si>
  <si>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</si>
  <si>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</si>
  <si>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</si>
  <si>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</si>
  <si>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</si>
  <si>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</si>
  <si>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</si>
  <si>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</si>
  <si>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</si>
  <si>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</si>
  <si>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</si>
  <si>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</si>
  <si>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</si>
  <si>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</si>
  <si>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</si>
  <si>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</si>
  <si>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</si>
  <si>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</si>
  <si>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</si>
  <si>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</si>
  <si>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</si>
  <si>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</si>
  <si>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</si>
  <si>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</si>
  <si>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</si>
  <si>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</si>
  <si>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</si>
  <si>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</si>
  <si>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</si>
  <si>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</si>
  <si>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</si>
  <si>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</si>
  <si>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</si>
  <si>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</si>
  <si>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</si>
  <si>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</si>
  <si>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</si>
  <si>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</si>
  <si>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</si>
  <si>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</si>
  <si>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</si>
  <si>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</si>
  <si>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</si>
  <si>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</si>
  <si>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</si>
  <si>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</si>
  <si>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</si>
  <si>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</si>
  <si>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</si>
  <si>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</si>
  <si>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</si>
  <si>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</si>
  <si>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</si>
  <si>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</si>
  <si>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</si>
  <si>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</si>
  <si>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</si>
  <si>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</si>
  <si>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</si>
  <si>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</si>
  <si>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</si>
  <si>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</si>
  <si>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</si>
  <si>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</si>
  <si>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</si>
  <si>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</si>
  <si>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</si>
  <si>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</si>
  <si>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</si>
  <si>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</si>
  <si>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</si>
  <si>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</si>
  <si>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</si>
  <si>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</si>
  <si>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</si>
  <si>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</si>
  <si>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</si>
  <si>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</si>
  <si>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</si>
  <si>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</si>
  <si>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</si>
  <si>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</si>
  <si>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</si>
  <si>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</si>
  <si>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</si>
  <si>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</si>
  <si>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</si>
  <si>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</si>
  <si>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</si>
  <si>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</si>
  <si>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</si>
  <si>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</si>
  <si>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</si>
  <si>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</si>
  <si>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</si>
  <si>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</si>
  <si>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</si>
  <si>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</si>
  <si>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</si>
  <si>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</si>
  <si>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</si>
  <si>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</si>
  <si>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</si>
  <si>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</si>
  <si>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</si>
  <si>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</si>
  <si>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</si>
  <si>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</si>
  <si>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</si>
  <si>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</si>
  <si>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</si>
  <si>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</si>
  <si>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</si>
  <si>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</si>
  <si>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</si>
  <si>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</si>
  <si>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</si>
  <si>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</si>
  <si>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</si>
  <si>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</si>
  <si>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</si>
  <si>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</si>
  <si>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</si>
  <si>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</si>
  <si>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</si>
  <si>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</si>
  <si>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</si>
  <si>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</si>
  <si>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</si>
  <si>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</si>
  <si>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</si>
  <si>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</si>
  <si>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</si>
  <si>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</si>
  <si>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</si>
  <si>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</si>
  <si>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</si>
  <si>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</si>
  <si>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</si>
  <si>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</si>
  <si>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</si>
  <si>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</si>
  <si>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</si>
  <si>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</si>
  <si>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</si>
  <si>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</si>
  <si>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</si>
  <si>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</si>
  <si>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</si>
  <si>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</si>
  <si>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</si>
  <si>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</si>
  <si>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</si>
  <si>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</si>
  <si>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</si>
  <si>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</si>
  <si>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</si>
  <si>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</si>
  <si>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</si>
  <si>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</si>
  <si>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</si>
  <si>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</si>
  <si>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</si>
  <si>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</si>
  <si>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</si>
  <si>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</si>
  <si>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</si>
  <si>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</si>
  <si>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</si>
  <si>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</si>
  <si>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</si>
  <si>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</si>
  <si>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</si>
  <si>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</si>
  <si>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</si>
  <si>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</si>
  <si>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</si>
  <si>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</si>
  <si>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</si>
  <si>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</si>
  <si>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</si>
  <si>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</si>
  <si>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</si>
  <si>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</si>
  <si>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</si>
  <si>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</si>
  <si>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</si>
  <si>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</si>
  <si>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</si>
  <si>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</si>
  <si>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</si>
  <si>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</si>
  <si>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</si>
  <si>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</si>
  <si>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</si>
  <si>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</si>
  <si>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</si>
  <si>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</si>
  <si>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</si>
  <si>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</si>
  <si>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</si>
  <si>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</si>
  <si>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</si>
  <si>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</si>
  <si>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</si>
  <si>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</si>
  <si>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</si>
  <si>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</si>
  <si>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</si>
  <si>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</si>
  <si>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</si>
  <si>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</si>
  <si>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</si>
  <si>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</si>
  <si>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</si>
  <si>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</si>
  <si>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</si>
  <si>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</si>
  <si>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</si>
  <si>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</si>
  <si>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</si>
  <si>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</si>
  <si>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</si>
  <si>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</si>
  <si>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</si>
  <si>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</si>
  <si>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</si>
  <si>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</si>
  <si>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</si>
  <si>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</si>
  <si>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</si>
  <si>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</si>
  <si>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</si>
  <si>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</si>
  <si>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</si>
  <si>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</si>
  <si>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</si>
  <si>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</si>
  <si>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</si>
  <si>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</si>
  <si>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</si>
  <si>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</si>
  <si>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</si>
  <si>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</si>
  <si>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</si>
  <si>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</si>
  <si>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</si>
  <si>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</si>
  <si>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</si>
  <si>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</si>
  <si>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</si>
  <si>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</si>
  <si>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</si>
  <si>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</si>
  <si>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</si>
  <si>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</si>
  <si>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</si>
  <si>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</si>
  <si>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</si>
  <si>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</si>
  <si>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</si>
  <si>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</si>
  <si>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</si>
  <si>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</si>
  <si>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</si>
  <si>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</si>
  <si>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</si>
  <si>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</si>
  <si>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</si>
  <si>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</si>
  <si>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</si>
  <si>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</si>
  <si>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</si>
  <si>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</si>
  <si>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</si>
  <si>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</si>
  <si>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</si>
  <si>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</si>
  <si>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</si>
  <si>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</si>
  <si>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</si>
  <si>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</si>
  <si>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</si>
  <si>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</si>
  <si>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</si>
  <si>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</si>
  <si>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</si>
  <si>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</si>
  <si>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</si>
  <si>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</si>
  <si>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</si>
  <si>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</si>
  <si>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</si>
  <si>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</si>
  <si>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</si>
  <si>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</si>
  <si>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</si>
  <si>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</si>
  <si>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</si>
  <si>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</si>
  <si>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</si>
  <si>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</si>
  <si>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</si>
  <si>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</si>
  <si>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</si>
  <si>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</si>
  <si>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</si>
  <si>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</si>
  <si>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</si>
  <si>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</si>
  <si>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</si>
  <si>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</si>
  <si>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</si>
  <si>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</si>
  <si>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</si>
  <si>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</si>
  <si>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</si>
  <si>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</si>
  <si>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</si>
  <si>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</si>
  <si>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</si>
  <si>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</si>
  <si>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</si>
  <si>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</si>
  <si>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</si>
  <si>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</si>
  <si>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</si>
  <si>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</si>
  <si>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</si>
  <si>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</si>
  <si>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</si>
  <si>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</si>
  <si>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</si>
  <si>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</si>
  <si>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</si>
  <si>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</si>
  <si>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</si>
  <si>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</si>
  <si>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</si>
  <si>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</si>
  <si>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</si>
  <si>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</si>
  <si>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</si>
  <si>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</si>
  <si>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</si>
  <si>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</si>
  <si>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НЕДВИЖИМИ ИМОТИ СОФИЯ АДСИЦ</t>
  </si>
  <si>
    <t>Дата на съставяне: 20.07.2016</t>
  </si>
  <si>
    <t xml:space="preserve">Дата на съставяне:      20.07.2016                                 </t>
  </si>
  <si>
    <t xml:space="preserve">Дата  на съставяне: 20.07.2016                                                                                                                                </t>
  </si>
  <si>
    <t xml:space="preserve">Дата на съставяне: 20.07.2016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</si>
</sst>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24" fillId="3" borderId="1" xfId="29" applyNumberFormat="1" applyFont="1" applyFill="1" applyBorder="1" applyProtection="1">
      <alignment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80" zoomScaleNormal="80" workbookViewId="0" topLeftCell="A1">
      <selection activeCell="E48" sqref="E4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1" t="s">
        <v>864</v>
      </c>
      <c r="F3" s="217" t="s">
        <v>2</v>
      </c>
      <c r="G3" s="172"/>
      <c r="H3" s="460">
        <v>175163724</v>
      </c>
    </row>
    <row r="4" spans="1:8" ht="15">
      <c r="A4" s="581" t="s">
        <v>3</v>
      </c>
      <c r="B4" s="587"/>
      <c r="C4" s="587"/>
      <c r="D4" s="587"/>
      <c r="E4" s="503" t="s">
        <v>863</v>
      </c>
      <c r="F4" s="583" t="s">
        <v>4</v>
      </c>
      <c r="G4" s="584"/>
      <c r="H4" s="460" t="s">
        <v>159</v>
      </c>
    </row>
    <row r="5" spans="1:8" ht="15">
      <c r="A5" s="581" t="s">
        <v>5</v>
      </c>
      <c r="B5" s="582"/>
      <c r="C5" s="582"/>
      <c r="D5" s="582"/>
      <c r="E5" s="504">
        <v>42551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40664</v>
      </c>
      <c r="D20" s="151">
        <v>40664</v>
      </c>
      <c r="E20" s="237" t="s">
        <v>57</v>
      </c>
      <c r="F20" s="242" t="s">
        <v>58</v>
      </c>
      <c r="G20" s="158">
        <v>3888</v>
      </c>
      <c r="H20" s="158">
        <v>3888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844</v>
      </c>
      <c r="H21" s="156">
        <f>SUM(H22:H24)</f>
        <v>844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844</v>
      </c>
      <c r="H22" s="152">
        <v>844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4732</v>
      </c>
      <c r="H25" s="154">
        <f>H19+H20+H21</f>
        <v>4732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1150</v>
      </c>
      <c r="H27" s="154">
        <f>SUM(H28:H30)</f>
        <v>-1966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3116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-1966</v>
      </c>
      <c r="H29" s="316">
        <v>-1966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3116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-682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468</v>
      </c>
      <c r="H33" s="154">
        <f>H27+H31+H32</f>
        <v>1150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5850</v>
      </c>
      <c r="H36" s="154">
        <f>H25+H17+H33</f>
        <v>6532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21830</v>
      </c>
      <c r="H44" s="152">
        <v>23300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17602</v>
      </c>
      <c r="H47" s="152">
        <v>17602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268</v>
      </c>
      <c r="H48" s="152">
        <v>322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39700</v>
      </c>
      <c r="H49" s="154">
        <f>SUM(H43:H48)</f>
        <v>41224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40664</v>
      </c>
      <c r="D55" s="155">
        <f>D19+D20+D21+D27+D32+D45+D51+D53+D54</f>
        <v>40664</v>
      </c>
      <c r="E55" s="237" t="s">
        <v>172</v>
      </c>
      <c r="F55" s="261" t="s">
        <v>173</v>
      </c>
      <c r="G55" s="154">
        <f>G49+G51+G52+G53+G54</f>
        <v>39700</v>
      </c>
      <c r="H55" s="154">
        <f>H49+H51+H52+H53+H54</f>
        <v>41224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f>6406+4275</f>
        <v>10681</v>
      </c>
      <c r="H59" s="152">
        <v>7254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321</v>
      </c>
      <c r="H60" s="152">
        <v>325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707</v>
      </c>
      <c r="H61" s="154">
        <f>SUM(H62:H68)</f>
        <v>585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96</v>
      </c>
      <c r="H64" s="152">
        <v>222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352</v>
      </c>
      <c r="H65" s="152">
        <v>226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35</v>
      </c>
      <c r="D68" s="151">
        <v>98</v>
      </c>
      <c r="E68" s="237" t="s">
        <v>213</v>
      </c>
      <c r="F68" s="242" t="s">
        <v>214</v>
      </c>
      <c r="G68" s="152">
        <f>22+234</f>
        <v>256</v>
      </c>
      <c r="H68" s="152">
        <v>134</v>
      </c>
    </row>
    <row r="69" spans="1:8" ht="15">
      <c r="A69" s="235" t="s">
        <v>215</v>
      </c>
      <c r="B69" s="241" t="s">
        <v>216</v>
      </c>
      <c r="C69" s="151">
        <v>13364</v>
      </c>
      <c r="D69" s="151">
        <v>11981</v>
      </c>
      <c r="E69" s="251" t="s">
        <v>78</v>
      </c>
      <c r="F69" s="242" t="s">
        <v>217</v>
      </c>
      <c r="G69" s="152">
        <f>84+147</f>
        <v>231</v>
      </c>
      <c r="H69" s="152">
        <v>503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11940</v>
      </c>
      <c r="H71" s="161">
        <f>H59+H60+H61+H69+H70</f>
        <v>8667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1603</v>
      </c>
      <c r="D72" s="151">
        <v>3092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</v>
      </c>
      <c r="D74" s="151">
        <v>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15008</v>
      </c>
      <c r="D75" s="155">
        <f>SUM(D67:D74)</f>
        <v>15178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11940</v>
      </c>
      <c r="H79" s="162">
        <f>H71+H74+H75+H76</f>
        <v>8667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1440</v>
      </c>
      <c r="D88" s="151">
        <v>143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1441</v>
      </c>
      <c r="D91" s="155">
        <f>SUM(D87:D90)</f>
        <v>144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377</v>
      </c>
      <c r="D92" s="151">
        <v>437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16826</v>
      </c>
      <c r="D93" s="155">
        <f>D64+D75+D84+D91+D92</f>
        <v>15759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57490</v>
      </c>
      <c r="D94" s="164">
        <f>D93+D55</f>
        <v>56423</v>
      </c>
      <c r="E94" s="449" t="s">
        <v>270</v>
      </c>
      <c r="F94" s="289" t="s">
        <v>271</v>
      </c>
      <c r="G94" s="165">
        <f>G36+G39+G55+G79</f>
        <v>57490</v>
      </c>
      <c r="H94" s="165">
        <f>H36+H39+H55+H79</f>
        <v>56423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5" t="s">
        <v>819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855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8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G12" sqref="G12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90" t="str">
        <f>'справка №1-БАЛАНС'!E3</f>
        <v>НЕДВИЖИМИ ИМОТИ СОФИЯ АДСИЦ</v>
      </c>
      <c r="C2" s="590"/>
      <c r="D2" s="590"/>
      <c r="E2" s="590"/>
      <c r="F2" s="577" t="s">
        <v>2</v>
      </c>
      <c r="G2" s="577"/>
      <c r="H2" s="525">
        <f>'справка №1-БАЛАНС'!H3</f>
        <v>175163724</v>
      </c>
    </row>
    <row r="3" spans="1:8" ht="15">
      <c r="A3" s="466" t="s">
        <v>274</v>
      </c>
      <c r="B3" s="590" t="str">
        <f>'справка №1-БАЛАНС'!E4</f>
        <v>неконсолидиран</v>
      </c>
      <c r="C3" s="590"/>
      <c r="D3" s="590"/>
      <c r="E3" s="590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76">
        <f>'справка №1-БАЛАНС'!E5</f>
        <v>42551</v>
      </c>
      <c r="C4" s="576"/>
      <c r="D4" s="576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8" t="s">
        <v>285</v>
      </c>
      <c r="G9" s="575"/>
      <c r="H9" s="575"/>
    </row>
    <row r="10" spans="1:8" ht="12">
      <c r="A10" s="298" t="s">
        <v>286</v>
      </c>
      <c r="B10" s="299" t="s">
        <v>287</v>
      </c>
      <c r="C10" s="46">
        <v>157</v>
      </c>
      <c r="D10" s="46">
        <v>94</v>
      </c>
      <c r="E10" s="298" t="s">
        <v>288</v>
      </c>
      <c r="F10" s="548" t="s">
        <v>289</v>
      </c>
      <c r="G10" s="575"/>
      <c r="H10" s="575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8" t="s">
        <v>293</v>
      </c>
      <c r="G11" s="575">
        <v>878</v>
      </c>
      <c r="H11" s="575">
        <v>126</v>
      </c>
    </row>
    <row r="12" spans="1:8" ht="12">
      <c r="A12" s="298" t="s">
        <v>294</v>
      </c>
      <c r="B12" s="299" t="s">
        <v>295</v>
      </c>
      <c r="C12" s="46">
        <v>12</v>
      </c>
      <c r="D12" s="46">
        <v>23</v>
      </c>
      <c r="E12" s="300" t="s">
        <v>78</v>
      </c>
      <c r="F12" s="548" t="s">
        <v>296</v>
      </c>
      <c r="G12" s="575"/>
      <c r="H12" s="575"/>
    </row>
    <row r="13" spans="1:18" ht="12">
      <c r="A13" s="298" t="s">
        <v>297</v>
      </c>
      <c r="B13" s="299" t="s">
        <v>298</v>
      </c>
      <c r="C13" s="46">
        <v>3</v>
      </c>
      <c r="D13" s="46">
        <v>2</v>
      </c>
      <c r="E13" s="301" t="s">
        <v>51</v>
      </c>
      <c r="F13" s="550" t="s">
        <v>299</v>
      </c>
      <c r="G13" s="547">
        <f>SUM(G9:G12)</f>
        <v>878</v>
      </c>
      <c r="H13" s="547">
        <f>SUM(H9:H12)</f>
        <v>126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/>
      <c r="D14" s="46"/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>
        <v>2</v>
      </c>
      <c r="D16" s="47">
        <v>51</v>
      </c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51</v>
      </c>
      <c r="B19" s="303" t="s">
        <v>315</v>
      </c>
      <c r="C19" s="49">
        <f>SUM(C9:C15)+C16</f>
        <v>174</v>
      </c>
      <c r="D19" s="49">
        <f>SUM(D9:D15)+D16</f>
        <v>170</v>
      </c>
      <c r="E19" s="304" t="s">
        <v>316</v>
      </c>
      <c r="F19" s="551" t="s">
        <v>317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>
        <v>1357</v>
      </c>
      <c r="D22" s="46">
        <v>804</v>
      </c>
      <c r="E22" s="304" t="s">
        <v>325</v>
      </c>
      <c r="F22" s="551" t="s">
        <v>326</v>
      </c>
      <c r="G22" s="549"/>
      <c r="H22" s="549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3" t="s">
        <v>333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334</v>
      </c>
      <c r="C25" s="46">
        <v>29</v>
      </c>
      <c r="D25" s="46">
        <v>103</v>
      </c>
      <c r="E25" s="302"/>
      <c r="F25" s="304"/>
      <c r="G25" s="552"/>
      <c r="H25" s="552"/>
    </row>
    <row r="26" spans="1:14" ht="12">
      <c r="A26" s="301" t="s">
        <v>76</v>
      </c>
      <c r="B26" s="306" t="s">
        <v>335</v>
      </c>
      <c r="C26" s="49">
        <f>SUM(C22:C25)</f>
        <v>1386</v>
      </c>
      <c r="D26" s="49">
        <f>SUM(D22:D25)</f>
        <v>907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1560</v>
      </c>
      <c r="D28" s="50">
        <f>D26+D19</f>
        <v>1077</v>
      </c>
      <c r="E28" s="127" t="s">
        <v>338</v>
      </c>
      <c r="F28" s="553" t="s">
        <v>339</v>
      </c>
      <c r="G28" s="547">
        <f>G13+G15+G24</f>
        <v>878</v>
      </c>
      <c r="H28" s="547">
        <f>H13+H15+H24</f>
        <v>126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3" t="s">
        <v>343</v>
      </c>
      <c r="G30" s="53">
        <f>IF((C28-G28)&gt;0,C28-G28,0)</f>
        <v>682</v>
      </c>
      <c r="H30" s="53">
        <f>IF((D28-H28)&gt;0,D28-H28,0)</f>
        <v>951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344</v>
      </c>
      <c r="C31" s="46"/>
      <c r="D31" s="46"/>
      <c r="E31" s="296" t="s">
        <v>854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C28-C31+C32</f>
        <v>1560</v>
      </c>
      <c r="D33" s="49">
        <f>D28-D31+D32</f>
        <v>1077</v>
      </c>
      <c r="E33" s="127" t="s">
        <v>352</v>
      </c>
      <c r="F33" s="553" t="s">
        <v>353</v>
      </c>
      <c r="G33" s="53">
        <f>G32-G31+G28</f>
        <v>878</v>
      </c>
      <c r="H33" s="53">
        <f>H32-H31+H28</f>
        <v>126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3" t="s">
        <v>357</v>
      </c>
      <c r="G34" s="547">
        <f>IF((C33-G33)&gt;0,C33-G33,0)</f>
        <v>682</v>
      </c>
      <c r="H34" s="547">
        <f>IF((D33-H33)&gt;0,D33-H33,0)</f>
        <v>951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0</v>
      </c>
      <c r="D39" s="459">
        <f>+IF((H33-D33-D35)&gt;0,H33-D33-D35,0)</f>
        <v>0</v>
      </c>
      <c r="E39" s="313" t="s">
        <v>368</v>
      </c>
      <c r="F39" s="557" t="s">
        <v>369</v>
      </c>
      <c r="G39" s="558">
        <f>IF(G34&gt;0,IF(C35+G34&lt;0,0,C35+G34),IF(C34-C35&lt;0,C35-C34,0))</f>
        <v>682</v>
      </c>
      <c r="H39" s="558">
        <f>IF(H34&gt;0,IF(D35+H34&lt;0,0,D35+H34),IF(D34-D35&lt;0,D35-D34,0))</f>
        <v>951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0" t="s">
        <v>376</v>
      </c>
      <c r="G41" s="52">
        <f>IF(C39=0,IF(G39-G40&gt;0,G39-G40+C40,0),IF(C39-C40&lt;0,C40-C39+G40,0))</f>
        <v>682</v>
      </c>
      <c r="H41" s="52">
        <f>IF(D39=0,IF(H39-H40&gt;0,H39-H40+D40,0),IF(D39-D40&lt;0,D40-D39+H40,0))</f>
        <v>951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1560</v>
      </c>
      <c r="D42" s="53">
        <f>D33+D35+D39</f>
        <v>1077</v>
      </c>
      <c r="E42" s="128" t="s">
        <v>379</v>
      </c>
      <c r="F42" s="129" t="s">
        <v>380</v>
      </c>
      <c r="G42" s="53">
        <f>G39+G33</f>
        <v>1560</v>
      </c>
      <c r="H42" s="53">
        <f>H39+H33</f>
        <v>1077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8" t="s">
        <v>861</v>
      </c>
      <c r="B45" s="578"/>
      <c r="C45" s="578"/>
      <c r="D45" s="578"/>
      <c r="E45" s="578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272</v>
      </c>
      <c r="B48" s="574">
        <v>42571</v>
      </c>
      <c r="C48" s="427" t="s">
        <v>381</v>
      </c>
      <c r="D48" s="588"/>
      <c r="E48" s="588"/>
      <c r="F48" s="588"/>
      <c r="G48" s="588"/>
      <c r="H48" s="58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9"/>
      <c r="E50" s="589"/>
      <c r="F50" s="589"/>
      <c r="G50" s="589"/>
      <c r="H50" s="58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383</v>
      </c>
      <c r="B4" s="469" t="str">
        <f>'справка №1-БАЛАНС'!E3</f>
        <v>НЕДВИЖИМИ ИМОТИ СОФИЯ АДСИЦ</v>
      </c>
      <c r="C4" s="540" t="s">
        <v>2</v>
      </c>
      <c r="D4" s="540">
        <f>'справка №1-БАЛАНС'!H3</f>
        <v>175163724</v>
      </c>
      <c r="E4" s="323"/>
      <c r="F4" s="323"/>
    </row>
    <row r="5" spans="1:4" ht="15">
      <c r="A5" s="469" t="s">
        <v>274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>
        <f>'справка №1-БАЛАНС'!E5</f>
        <v>42551</v>
      </c>
      <c r="C6" s="471"/>
      <c r="D6" s="472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2084</v>
      </c>
      <c r="D10" s="54">
        <v>177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-1008</v>
      </c>
      <c r="D11" s="54">
        <f>-38-10</f>
        <v>-48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-18</v>
      </c>
      <c r="D13" s="54">
        <v>-25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f>1434-345</f>
        <v>1089</v>
      </c>
      <c r="D14" s="54">
        <v>-12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f>4+1096-58-1078</f>
        <v>-36</v>
      </c>
      <c r="D19" s="54">
        <v>-146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2111</v>
      </c>
      <c r="D20" s="55">
        <f>SUM(D10:D19)</f>
        <v>-54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-1375</v>
      </c>
      <c r="D22" s="54">
        <v>-1846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-1375</v>
      </c>
      <c r="D32" s="55">
        <f>SUM(D22:D31)</f>
        <v>-1846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3632</v>
      </c>
      <c r="D36" s="54">
        <v>2877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-1588</v>
      </c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-1454</v>
      </c>
      <c r="D39" s="54">
        <v>-897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-29</v>
      </c>
      <c r="D41" s="54">
        <v>-103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561</v>
      </c>
      <c r="D42" s="55">
        <f>SUM(D34:D41)</f>
        <v>1877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1297</v>
      </c>
      <c r="D43" s="55">
        <f>D42+D32+D20</f>
        <v>-23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144</v>
      </c>
      <c r="D44" s="132">
        <v>25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1441</v>
      </c>
      <c r="D45" s="55">
        <f>D44+D43</f>
        <v>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1441</v>
      </c>
      <c r="D46" s="56">
        <v>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0" t="s">
        <v>459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2" t="str">
        <f>'справка №1-БАЛАНС'!E3</f>
        <v>НЕДВИЖИМИ ИМОТИ СОФИЯ АДСИЦ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175163724</v>
      </c>
      <c r="N3" s="2"/>
    </row>
    <row r="4" spans="1:15" s="531" customFormat="1" ht="13.5" customHeight="1">
      <c r="A4" s="466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6">
        <f>'справка №1-БАЛАНС'!E5</f>
        <v>42551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3888</v>
      </c>
      <c r="F11" s="58">
        <f>'справка №1-БАЛАНС'!H22</f>
        <v>844</v>
      </c>
      <c r="G11" s="58">
        <f>'справка №1-БАЛАНС'!H23</f>
        <v>0</v>
      </c>
      <c r="H11" s="60"/>
      <c r="I11" s="58">
        <f>'справка №1-БАЛАНС'!H28+'справка №1-БАЛАНС'!H31</f>
        <v>3116</v>
      </c>
      <c r="J11" s="58">
        <f>'справка №1-БАЛАНС'!H29+'справка №1-БАЛАНС'!H32</f>
        <v>-1966</v>
      </c>
      <c r="K11" s="60"/>
      <c r="L11" s="344">
        <f>SUM(C11:K11)</f>
        <v>6532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3888</v>
      </c>
      <c r="F15" s="61">
        <f t="shared" si="2"/>
        <v>844</v>
      </c>
      <c r="G15" s="61">
        <f t="shared" si="2"/>
        <v>0</v>
      </c>
      <c r="H15" s="61">
        <f t="shared" si="2"/>
        <v>0</v>
      </c>
      <c r="I15" s="61">
        <f t="shared" si="2"/>
        <v>3116</v>
      </c>
      <c r="J15" s="61">
        <f t="shared" si="2"/>
        <v>-1966</v>
      </c>
      <c r="K15" s="61">
        <f t="shared" si="2"/>
        <v>0</v>
      </c>
      <c r="L15" s="344">
        <f t="shared" si="1"/>
        <v>6532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-682</v>
      </c>
      <c r="K16" s="60"/>
      <c r="L16" s="344">
        <f t="shared" si="1"/>
        <v>-682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3888</v>
      </c>
      <c r="F29" s="59">
        <f t="shared" si="6"/>
        <v>844</v>
      </c>
      <c r="G29" s="59">
        <f t="shared" si="6"/>
        <v>0</v>
      </c>
      <c r="H29" s="59">
        <f t="shared" si="6"/>
        <v>0</v>
      </c>
      <c r="I29" s="59">
        <f t="shared" si="6"/>
        <v>3116</v>
      </c>
      <c r="J29" s="59">
        <f t="shared" si="6"/>
        <v>-2648</v>
      </c>
      <c r="K29" s="59">
        <f t="shared" si="6"/>
        <v>0</v>
      </c>
      <c r="L29" s="344">
        <f t="shared" si="1"/>
        <v>5850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3888</v>
      </c>
      <c r="F32" s="59">
        <f t="shared" si="7"/>
        <v>844</v>
      </c>
      <c r="G32" s="59">
        <f t="shared" si="7"/>
        <v>0</v>
      </c>
      <c r="H32" s="59">
        <f t="shared" si="7"/>
        <v>0</v>
      </c>
      <c r="I32" s="59">
        <f t="shared" si="7"/>
        <v>3116</v>
      </c>
      <c r="J32" s="59">
        <f t="shared" si="7"/>
        <v>-2648</v>
      </c>
      <c r="K32" s="59">
        <f t="shared" si="7"/>
        <v>0</v>
      </c>
      <c r="L32" s="344">
        <f t="shared" si="1"/>
        <v>5850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867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857</v>
      </c>
      <c r="K38" s="15"/>
      <c r="L38" s="591"/>
      <c r="M38" s="59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K44" sqref="K44:N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НЕДВИЖИМИ ИМОТИ СОФИЯ АДСИЦ</v>
      </c>
      <c r="D2" s="611"/>
      <c r="E2" s="611"/>
      <c r="F2" s="611"/>
      <c r="G2" s="611"/>
      <c r="H2" s="611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175163724</v>
      </c>
      <c r="P2" s="482"/>
      <c r="Q2" s="482"/>
      <c r="R2" s="525"/>
    </row>
    <row r="3" spans="1:18" ht="15">
      <c r="A3" s="609" t="s">
        <v>5</v>
      </c>
      <c r="B3" s="610"/>
      <c r="C3" s="612">
        <f>'справка №1-БАЛАНС'!E5</f>
        <v>42551</v>
      </c>
      <c r="D3" s="612"/>
      <c r="E3" s="612"/>
      <c r="F3" s="484"/>
      <c r="G3" s="484"/>
      <c r="H3" s="484"/>
      <c r="I3" s="484"/>
      <c r="J3" s="484"/>
      <c r="K3" s="484"/>
      <c r="L3" s="484"/>
      <c r="M3" s="601" t="s">
        <v>4</v>
      </c>
      <c r="N3" s="601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9" t="s">
        <v>529</v>
      </c>
      <c r="R5" s="599" t="s">
        <v>530</v>
      </c>
    </row>
    <row r="6" spans="1:18" s="100" customFormat="1" ht="48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0"/>
      <c r="R6" s="600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</v>
      </c>
      <c r="E11" s="189"/>
      <c r="F11" s="189"/>
      <c r="G11" s="74">
        <f t="shared" si="2"/>
        <v>2</v>
      </c>
      <c r="H11" s="65"/>
      <c r="I11" s="65"/>
      <c r="J11" s="74">
        <f t="shared" si="3"/>
        <v>2</v>
      </c>
      <c r="K11" s="65">
        <v>2</v>
      </c>
      <c r="L11" s="65"/>
      <c r="M11" s="65"/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858</v>
      </c>
      <c r="B15" s="374" t="s">
        <v>859</v>
      </c>
      <c r="C15" s="455" t="s">
        <v>860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</v>
      </c>
      <c r="E17" s="194">
        <f>SUM(E9:E16)</f>
        <v>0</v>
      </c>
      <c r="F17" s="194">
        <f>SUM(F9:F16)</f>
        <v>0</v>
      </c>
      <c r="G17" s="74">
        <f t="shared" si="2"/>
        <v>2</v>
      </c>
      <c r="H17" s="75">
        <f>SUM(H9:H16)</f>
        <v>0</v>
      </c>
      <c r="I17" s="75">
        <f>SUM(I9:I16)</f>
        <v>0</v>
      </c>
      <c r="J17" s="74">
        <f t="shared" si="3"/>
        <v>2</v>
      </c>
      <c r="K17" s="75">
        <f>SUM(K9:K16)</f>
        <v>2</v>
      </c>
      <c r="L17" s="75">
        <f>SUM(L9:L16)</f>
        <v>0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40664</v>
      </c>
      <c r="E18" s="187"/>
      <c r="F18" s="187"/>
      <c r="G18" s="74">
        <f t="shared" si="2"/>
        <v>40664</v>
      </c>
      <c r="H18" s="63"/>
      <c r="I18" s="63"/>
      <c r="J18" s="74">
        <f t="shared" si="3"/>
        <v>40664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40664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40666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40666</v>
      </c>
      <c r="H40" s="438">
        <f t="shared" si="13"/>
        <v>0</v>
      </c>
      <c r="I40" s="438">
        <f t="shared" si="13"/>
        <v>0</v>
      </c>
      <c r="J40" s="438">
        <f t="shared" si="13"/>
        <v>40666</v>
      </c>
      <c r="K40" s="438">
        <f t="shared" si="13"/>
        <v>2</v>
      </c>
      <c r="L40" s="438">
        <f t="shared" si="13"/>
        <v>0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40664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8"/>
      <c r="L44" s="608"/>
      <c r="M44" s="608"/>
      <c r="N44" s="608"/>
      <c r="O44" s="597" t="s">
        <v>781</v>
      </c>
      <c r="P44" s="598"/>
      <c r="Q44" s="598"/>
      <c r="R44" s="598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383</v>
      </c>
      <c r="B3" s="619" t="str">
        <f>'справка №1-БАЛАНС'!E3</f>
        <v>НЕДВИЖИМИ ИМОТИ СОФИЯ АДСИЦ</v>
      </c>
      <c r="C3" s="620"/>
      <c r="D3" s="525" t="s">
        <v>2</v>
      </c>
      <c r="E3" s="107">
        <f>'справка №1-БАЛАНС'!H3</f>
        <v>175163724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7">
        <f>'справка №1-БАЛАНС'!E5</f>
        <v>42551</v>
      </c>
      <c r="C4" s="618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35</v>
      </c>
      <c r="D28" s="108">
        <v>35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13364</v>
      </c>
      <c r="D29" s="108">
        <v>13364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1603</v>
      </c>
      <c r="D33" s="105">
        <f>SUM(D34:D37)</f>
        <v>1603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1603</v>
      </c>
      <c r="D35" s="108">
        <v>1603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6</v>
      </c>
      <c r="D38" s="105">
        <f>SUM(D39:D42)</f>
        <v>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6</v>
      </c>
      <c r="D42" s="108">
        <v>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15008</v>
      </c>
      <c r="D43" s="104">
        <f>D24+D28+D29+D31+D30+D32+D33+D38</f>
        <v>15008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15008</v>
      </c>
      <c r="D44" s="103">
        <f>D43+D21+D19+D9</f>
        <v>15008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21830</v>
      </c>
      <c r="D56" s="103">
        <f>D57+D59</f>
        <v>0</v>
      </c>
      <c r="E56" s="119">
        <f t="shared" si="1"/>
        <v>21830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21830</v>
      </c>
      <c r="D57" s="108"/>
      <c r="E57" s="119">
        <f t="shared" si="1"/>
        <v>21830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>
        <v>17602</v>
      </c>
      <c r="D63" s="108"/>
      <c r="E63" s="119">
        <f t="shared" si="1"/>
        <v>17602</v>
      </c>
      <c r="F63" s="110"/>
    </row>
    <row r="64" spans="1:6" ht="12">
      <c r="A64" s="396" t="s">
        <v>707</v>
      </c>
      <c r="B64" s="397" t="s">
        <v>708</v>
      </c>
      <c r="C64" s="108">
        <v>268</v>
      </c>
      <c r="D64" s="108"/>
      <c r="E64" s="119">
        <f t="shared" si="1"/>
        <v>268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39700</v>
      </c>
      <c r="D66" s="103">
        <f>D52+D56+D61+D62+D63+D64</f>
        <v>0</v>
      </c>
      <c r="E66" s="119">
        <f t="shared" si="1"/>
        <v>39700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10681</v>
      </c>
      <c r="D75" s="103">
        <f>D76+D78</f>
        <v>10681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10681</v>
      </c>
      <c r="D76" s="108">
        <v>10681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321</v>
      </c>
      <c r="D80" s="103">
        <f>SUM(D81:D84)</f>
        <v>321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>
        <v>321</v>
      </c>
      <c r="D82" s="108">
        <v>321</v>
      </c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707</v>
      </c>
      <c r="D85" s="104">
        <f>SUM(D86:D90)+D94</f>
        <v>707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96</v>
      </c>
      <c r="D87" s="108">
        <v>96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352</v>
      </c>
      <c r="D88" s="108">
        <v>352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256</v>
      </c>
      <c r="D90" s="103">
        <f>SUM(D91:D93)</f>
        <v>256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22</v>
      </c>
      <c r="D92" s="108">
        <v>22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234</v>
      </c>
      <c r="D93" s="108">
        <v>234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231</v>
      </c>
      <c r="D95" s="108">
        <v>231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11940</v>
      </c>
      <c r="D96" s="104">
        <f>D85+D80+D75+D71+D95</f>
        <v>11940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51640</v>
      </c>
      <c r="D97" s="104">
        <f>D96+D68+D66</f>
        <v>11940</v>
      </c>
      <c r="E97" s="104">
        <f>E96+E68+E66</f>
        <v>39700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865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383</v>
      </c>
      <c r="B4" s="621" t="str">
        <f>'справка №1-БАЛАНС'!E3</f>
        <v>НЕДВИЖИМИ ИМОТИ СОФИЯ АДСИЦ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175163724</v>
      </c>
    </row>
    <row r="5" spans="1:9" ht="15">
      <c r="A5" s="500" t="s">
        <v>5</v>
      </c>
      <c r="B5" s="622">
        <f>'справка №1-БАЛАНС'!E5</f>
        <v>42551</v>
      </c>
      <c r="C5" s="622"/>
      <c r="D5" s="622"/>
      <c r="E5" s="622"/>
      <c r="F5" s="622"/>
      <c r="G5" s="625" t="s">
        <v>4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784</v>
      </c>
    </row>
    <row r="7" spans="1:9" s="519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865</v>
      </c>
      <c r="B30" s="624"/>
      <c r="C30" s="624"/>
      <c r="D30" s="458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8">
      <selection activeCell="A152" sqref="A152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НЕДВИЖИМИ ИМОТИ СОФИЯ АДСИЦ</v>
      </c>
      <c r="C5" s="628"/>
      <c r="D5" s="628"/>
      <c r="E5" s="569" t="s">
        <v>2</v>
      </c>
      <c r="F5" s="451">
        <f>'справка №1-БАЛАНС'!H3</f>
        <v>175163724</v>
      </c>
    </row>
    <row r="6" spans="1:13" ht="15" customHeight="1">
      <c r="A6" s="27" t="s">
        <v>822</v>
      </c>
      <c r="B6" s="629">
        <f>'справка №1-БАЛАНС'!E5</f>
        <v>42551</v>
      </c>
      <c r="C6" s="629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18" t="s">
        <v>865</v>
      </c>
      <c r="B151" s="452"/>
      <c r="C151" s="630" t="s">
        <v>381</v>
      </c>
      <c r="D151" s="630"/>
      <c r="E151" s="630"/>
      <c r="F151" s="630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30" t="s">
        <v>856</v>
      </c>
      <c r="D153" s="630"/>
      <c r="E153" s="630"/>
      <c r="F153" s="630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new15</cp:lastModifiedBy>
  <cp:lastPrinted>2008-07-21T13:14:29Z</cp:lastPrinted>
  <dcterms:created xsi:type="dcterms:W3CDTF">2000-06-29T12:02:40Z</dcterms:created>
  <dcterms:modified xsi:type="dcterms:W3CDTF">2016-07-20T13:40:06Z</dcterms:modified>
  <cp:category/>
  <cp:version/>
  <cp:contentType/>
  <cp:contentStatus/>
</cp:coreProperties>
</file>