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<sst xmlns="http://schemas.openxmlformats.org/spreadsheetml/2006/main" count="4294" uniqueCount="999">
  <si>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</si>
  <si>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</si>
  <si>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</si>
  <si>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</si>
  <si>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</si>
  <si>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</si>
  <si>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</si>
  <si>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</si>
  <si>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</si>
  <si>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</si>
  <si>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</si>
  <si>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</si>
  <si>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</si>
  <si>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</si>
  <si>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</si>
  <si>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</si>
  <si>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</si>
  <si>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</si>
  <si>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</si>
  <si>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</si>
  <si>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</si>
  <si>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</si>
  <si>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</si>
  <si>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</si>
  <si>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</si>
  <si>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</si>
  <si>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</si>
  <si>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</si>
  <si>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</si>
  <si>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</si>
  <si>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</si>
  <si>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</si>
  <si>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</si>
  <si>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</si>
  <si>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</si>
  <si>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</si>
  <si>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</si>
  <si>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</si>
  <si>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</si>
  <si>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</si>
  <si>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</si>
  <si>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</si>
  <si>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</si>
  <si>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</si>
  <si>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</si>
  <si>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</si>
  <si>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</si>
  <si>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</si>
  <si>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</si>
  <si>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</si>
  <si>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</si>
  <si>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</si>
  <si>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</si>
  <si>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</si>
  <si>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</si>
  <si>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</si>
  <si>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</si>
  <si>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</si>
  <si>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</si>
  <si>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</si>
  <si>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</si>
  <si>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</si>
  <si>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</si>
  <si>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</si>
  <si>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</si>
  <si>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</si>
  <si>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</si>
  <si>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</si>
  <si>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</si>
  <si>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</si>
  <si>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</si>
  <si>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</si>
  <si>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</si>
  <si>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</si>
  <si>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</si>
  <si>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</si>
  <si>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</si>
  <si>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</si>
  <si>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</si>
  <si>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</si>
  <si>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</si>
  <si>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</si>
  <si>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</si>
  <si>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</si>
  <si>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</si>
  <si>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</si>
  <si>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</si>
  <si>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</si>
  <si>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</si>
  <si>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</si>
  <si>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</si>
  <si>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</si>
  <si>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</si>
  <si>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</si>
  <si>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</si>
  <si>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</si>
  <si>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</si>
  <si>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</si>
  <si>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</si>
  <si>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</si>
  <si>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</si>
  <si>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</si>
  <si>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</si>
  <si>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</si>
  <si>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</si>
  <si>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</si>
  <si>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</si>
  <si>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</si>
  <si>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</si>
  <si>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</si>
  <si>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</si>
  <si>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</si>
  <si>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</si>
  <si>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</si>
  <si>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</si>
  <si>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</si>
  <si>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</si>
  <si>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</si>
  <si>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</si>
  <si>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</si>
  <si>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</si>
  <si>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</si>
  <si>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</si>
  <si>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</si>
  <si>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</si>
  <si>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</si>
  <si>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</si>
  <si>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</si>
  <si>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</si>
  <si>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</si>
  <si>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</si>
  <si>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</si>
  <si>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</si>
  <si>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</si>
  <si>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</si>
  <si>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</si>
  <si>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</si>
  <si>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</si>
  <si>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</si>
  <si>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</si>
  <si>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</si>
  <si>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</si>
  <si>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</si>
  <si>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</si>
  <si>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</si>
  <si>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</si>
  <si>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</si>
  <si>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</si>
  <si>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</si>
  <si>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</si>
  <si>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</si>
  <si>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</si>
  <si>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</si>
  <si>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</si>
  <si>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</si>
  <si>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</si>
  <si>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</si>
  <si>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</si>
  <si>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</si>
  <si>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</si>
  <si>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</si>
  <si>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</si>
  <si>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</si>
  <si>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</si>
  <si>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</si>
  <si>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</si>
  <si>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</si>
  <si>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</si>
  <si>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</si>
  <si>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</si>
  <si>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</si>
  <si>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</si>
  <si>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</si>
  <si>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</si>
  <si>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</si>
  <si>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</si>
  <si>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</si>
  <si>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</si>
  <si>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</si>
  <si>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</si>
  <si>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</si>
  <si>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</si>
  <si>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</si>
  <si>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</si>
  <si>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</si>
  <si>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</si>
  <si>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</si>
  <si>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</si>
  <si>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</si>
  <si>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</si>
  <si>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</si>
  <si>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</si>
  <si>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</si>
  <si>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</si>
  <si>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</si>
  <si>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</si>
  <si>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</si>
  <si>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</si>
  <si>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</si>
  <si>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</si>
  <si>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</si>
  <si>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</si>
  <si>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</si>
  <si>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</si>
  <si>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</si>
  <si>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</si>
  <si>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</si>
  <si>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</si>
  <si>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</si>
  <si>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</si>
  <si>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</si>
  <si>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</si>
  <si>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</si>
  <si>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</si>
  <si>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</si>
  <si>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</si>
  <si>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</si>
  <si>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</si>
  <si>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</si>
  <si>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</si>
  <si>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</si>
  <si>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</si>
  <si>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</si>
  <si>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</si>
  <si>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</si>
  <si>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</si>
  <si>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</si>
  <si>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</si>
  <si>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</si>
  <si>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</si>
  <si>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</si>
  <si>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</si>
  <si>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</si>
  <si>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</si>
  <si>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</si>
  <si>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</si>
  <si>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</si>
  <si>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</si>
  <si>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</si>
  <si>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</si>
  <si>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</si>
  <si>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</si>
  <si>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</si>
  <si>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</si>
  <si>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</si>
  <si>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</si>
  <si>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</si>
  <si>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</si>
  <si>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</si>
  <si>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</si>
  <si>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</si>
  <si>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</si>
  <si>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</si>
  <si>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</si>
  <si>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</si>
  <si>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</si>
  <si>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</si>
  <si>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</si>
  <si>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</si>
  <si>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</si>
  <si>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</si>
  <si>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</si>
  <si>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</si>
  <si>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</si>
  <si>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</si>
  <si>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</si>
  <si>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</si>
  <si>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</si>
  <si>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</si>
  <si>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</si>
  <si>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</si>
  <si>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</si>
  <si>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</si>
  <si>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</si>
  <si>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</si>
  <si>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</si>
  <si>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</si>
  <si>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</si>
  <si>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</si>
  <si>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</si>
  <si>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</si>
  <si>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</si>
  <si>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</si>
  <si>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</si>
  <si>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</si>
  <si>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</si>
  <si>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</si>
  <si>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</si>
  <si>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</si>
  <si>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</si>
  <si>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</si>
  <si>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</si>
  <si>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</si>
  <si>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</si>
  <si>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</si>
  <si>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</si>
  <si>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</si>
  <si>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</si>
  <si>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</si>
  <si>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</si>
  <si>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</si>
  <si>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</si>
  <si>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</si>
  <si>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</si>
  <si>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</si>
  <si>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</si>
  <si>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</si>
  <si>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</si>
  <si>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</si>
  <si>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</si>
  <si>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</si>
  <si>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</si>
  <si>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</si>
  <si>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</si>
  <si>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</si>
  <si>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</si>
  <si>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</si>
  <si>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</si>
  <si>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</si>
  <si>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</si>
  <si>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</si>
  <si>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</si>
  <si>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</si>
  <si>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</si>
  <si>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</si>
  <si>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</si>
  <si>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</si>
  <si>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</si>
  <si>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</si>
  <si>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</si>
  <si>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</si>
  <si>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</si>
  <si>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</si>
  <si>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</si>
  <si>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</si>
  <si>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</si>
  <si>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</si>
  <si>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</si>
  <si>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</si>
  <si>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</si>
  <si>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</si>
  <si>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</si>
  <si>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</si>
  <si>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</si>
  <si>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</si>
  <si>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</si>
  <si>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</si>
  <si>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</si>
  <si>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</si>
  <si>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</si>
  <si>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</si>
  <si>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</si>
  <si>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</si>
  <si>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</si>
  <si>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</si>
  <si>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</si>
  <si>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</si>
  <si>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</si>
  <si>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</si>
  <si>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</si>
  <si>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</si>
  <si>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</si>
  <si>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</si>
  <si>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</si>
  <si>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</si>
  <si>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</si>
  <si>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</si>
  <si>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</si>
  <si>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</si>
  <si>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</si>
  <si>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</si>
  <si>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</si>
  <si>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</si>
  <si>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</si>
  <si>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</si>
  <si>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</si>
  <si>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</si>
  <si>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</si>
  <si>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</si>
  <si>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</si>
  <si>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</si>
  <si>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</si>
  <si>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</si>
  <si>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</si>
  <si>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</si>
  <si>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</si>
  <si>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</si>
  <si>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</si>
  <si>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</si>
  <si>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</si>
  <si>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</si>
  <si>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</si>
  <si>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</si>
  <si>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</si>
  <si>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</si>
  <si>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</si>
  <si>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</si>
  <si>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</si>
  <si>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</si>
  <si>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</si>
  <si>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</si>
  <si>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</si>
  <si>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</si>
  <si>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</si>
  <si>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</si>
  <si>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</si>
  <si>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</si>
  <si>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</si>
  <si>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</si>
  <si>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</si>
  <si>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</si>
  <si>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</si>
  <si>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</si>
  <si>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</si>
  <si>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</si>
  <si>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</si>
  <si>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</si>
  <si>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</si>
  <si>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</si>
  <si>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</si>
  <si>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</si>
  <si>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</si>
  <si>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</si>
  <si>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</si>
  <si>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</si>
  <si>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</si>
  <si>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</si>
  <si>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</si>
  <si>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</si>
  <si>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</si>
  <si>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</si>
  <si>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</si>
  <si>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</si>
  <si>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</si>
  <si>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</si>
  <si>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</si>
  <si>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</si>
  <si>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</si>
  <si>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</si>
  <si>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</si>
  <si>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</si>
  <si>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</si>
  <si>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</si>
  <si>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</si>
  <si>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</si>
  <si>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</si>
  <si>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</si>
  <si>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</si>
  <si>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</si>
  <si>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</si>
  <si>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</si>
  <si>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</si>
  <si>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</si>
  <si>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</si>
  <si>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</si>
  <si>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</si>
  <si>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</si>
  <si>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</si>
  <si>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</si>
  <si>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</si>
  <si>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</si>
  <si>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</si>
  <si>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</si>
  <si>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</si>
  <si>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</si>
  <si>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</si>
  <si>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</si>
  <si>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</si>
  <si>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</si>
  <si>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</si>
  <si>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</si>
  <si>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</si>
  <si>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</si>
  <si>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</si>
  <si>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</si>
  <si>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</si>
  <si>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</si>
  <si>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</si>
  <si>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</si>
  <si>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</si>
  <si>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</si>
  <si>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</si>
  <si>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</si>
  <si>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</si>
  <si>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</si>
  <si>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</si>
  <si>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</si>
  <si>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</si>
  <si>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</si>
  <si>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</si>
  <si>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</si>
  <si>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</si>
  <si>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</si>
  <si>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</si>
  <si>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</si>
  <si>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</si>
  <si>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</si>
  <si>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</si>
  <si>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</si>
  <si>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</si>
  <si>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</si>
  <si>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</si>
  <si>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</si>
  <si>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</si>
  <si>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</si>
  <si>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</si>
  <si>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</si>
  <si>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</si>
  <si>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</si>
  <si>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</si>
  <si>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</si>
  <si>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</si>
  <si>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</si>
  <si>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</si>
  <si>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</si>
  <si>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</si>
  <si>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</si>
  <si>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</si>
  <si>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</si>
  <si>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</si>
  <si>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</si>
  <si>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</si>
  <si>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</si>
  <si>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</si>
  <si>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</si>
  <si>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</si>
  <si>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</si>
  <si>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</si>
  <si>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</si>
  <si>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</si>
  <si>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</si>
  <si>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</si>
  <si>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</si>
  <si>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</si>
  <si>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</si>
  <si>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</si>
  <si>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</si>
  <si>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</si>
  <si>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</si>
  <si>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</si>
  <si>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</si>
  <si>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</si>
  <si>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</si>
  <si>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</si>
  <si>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</si>
  <si>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</si>
  <si>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</si>
  <si>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</si>
  <si>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</si>
  <si>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</si>
  <si>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</si>
  <si>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</si>
  <si>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</si>
  <si>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</si>
  <si>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</si>
  <si>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</si>
  <si>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</si>
  <si>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</si>
  <si>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</si>
  <si>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</si>
  <si>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</si>
  <si>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</si>
  <si>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</si>
  <si>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</si>
  <si>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</si>
  <si>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</si>
  <si>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</si>
  <si>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</si>
  <si>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</si>
  <si>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</si>
  <si>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</si>
  <si>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</si>
  <si>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</si>
  <si>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</si>
  <si>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</si>
  <si>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</si>
  <si>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</si>
  <si>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</si>
  <si>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</si>
  <si>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</si>
  <si>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</si>
  <si>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</si>
  <si>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</si>
  <si>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</si>
  <si>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</si>
  <si>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</si>
  <si>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</si>
  <si>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</si>
  <si>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</si>
  <si>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</si>
  <si>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</si>
  <si>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</si>
  <si>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</si>
  <si>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</si>
  <si>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</si>
  <si>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</si>
  <si>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</si>
  <si>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</si>
  <si>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</si>
  <si>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</si>
  <si>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</si>
  <si>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</si>
  <si>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</si>
  <si>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</si>
  <si>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</si>
  <si>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</si>
  <si>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</si>
  <si>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</si>
  <si>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</si>
  <si>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</si>
  <si>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</si>
  <si>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</si>
  <si>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</si>
  <si>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</si>
  <si>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</si>
  <si>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</si>
  <si>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</si>
  <si>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</si>
  <si>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</si>
  <si>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</si>
  <si>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</si>
  <si>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</si>
  <si>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</si>
  <si>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</si>
  <si>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</si>
  <si>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</si>
  <si>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</si>
  <si>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</si>
  <si>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</si>
  <si>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</si>
  <si>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</si>
  <si>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</si>
  <si>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</si>
  <si>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</si>
  <si>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</si>
  <si>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</si>
  <si>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</si>
  <si>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</si>
  <si>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</si>
  <si>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</si>
  <si>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</si>
  <si>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</si>
  <si>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</si>
  <si>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</si>
  <si>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</si>
  <si>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</si>
  <si>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</si>
  <si>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</si>
  <si>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</si>
  <si>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</si>
  <si>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</si>
  <si>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</si>
  <si>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</si>
  <si>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</si>
  <si>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</si>
  <si>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</si>
  <si>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</si>
  <si>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</si>
  <si>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</si>
  <si>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</si>
  <si>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</si>
  <si>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</si>
  <si>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</si>
  <si>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</si>
  <si>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</si>
  <si>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</si>
  <si>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</si>
  <si>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</si>
  <si>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</si>
  <si>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</si>
  <si>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</si>
  <si>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</si>
  <si>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</si>
  <si>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</si>
  <si>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</si>
  <si>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</si>
  <si>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</si>
  <si>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</si>
  <si>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</si>
  <si>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</si>
  <si>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</si>
  <si>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</si>
  <si>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</si>
  <si>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</si>
  <si>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</si>
  <si>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</si>
  <si>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</si>
  <si>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</si>
  <si>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</si>
  <si>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</si>
  <si>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</si>
  <si>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</si>
  <si>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</si>
  <si>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</si>
  <si>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</si>
  <si>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</si>
  <si>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</si>
  <si>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</si>
  <si>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</si>
  <si>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</si>
  <si>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</si>
  <si>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</si>
  <si>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</si>
  <si>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</si>
  <si>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</si>
  <si>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</si>
  <si>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</si>
  <si>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</si>
  <si>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</si>
  <si>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</si>
  <si>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</si>
  <si>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</si>
  <si>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</si>
  <si>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</si>
  <si>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</si>
  <si>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</si>
  <si>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</si>
  <si>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</si>
  <si>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</si>
  <si>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</si>
  <si>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</si>
  <si>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</si>
  <si>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</si>
  <si>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</si>
  <si>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</si>
  <si>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</si>
  <si>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</si>
  <si>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</si>
  <si>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</si>
  <si>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</si>
  <si>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</si>
  <si>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</si>
  <si>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</si>
  <si>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</si>
  <si>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</si>
  <si>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</si>
  <si>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</si>
  <si>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</si>
  <si>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</si>
  <si>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</si>
  <si>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</si>
  <si>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</si>
  <si>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</si>
  <si>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</si>
  <si>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</si>
  <si>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</si>
  <si>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</si>
  <si>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</si>
  <si>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</si>
  <si>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</si>
  <si>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</si>
  <si>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</si>
  <si>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</si>
  <si>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</si>
  <si>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</si>
  <si>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</si>
  <si>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</si>
  <si>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</si>
  <si>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</si>
  <si>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</si>
  <si>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</si>
  <si>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</si>
  <si>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</si>
  <si>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</si>
  <si>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</si>
  <si>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</si>
  <si>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</si>
  <si>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</si>
  <si>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</si>
  <si>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</si>
  <si>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</si>
  <si>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</si>
  <si>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</si>
  <si>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</si>
  <si>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</si>
  <si>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</si>
  <si>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</si>
  <si>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</si>
  <si>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</si>
  <si>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</si>
  <si>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</si>
  <si>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</si>
  <si>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</si>
  <si>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</si>
  <si>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</si>
  <si>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</si>
  <si>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</si>
  <si>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</si>
  <si>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</si>
  <si>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</si>
  <si>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</si>
  <si>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</si>
  <si>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</si>
  <si>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</si>
  <si>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</si>
  <si>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</si>
  <si>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</si>
  <si>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</si>
  <si>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</si>
  <si>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</si>
  <si>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</si>
  <si>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</si>
  <si>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</si>
  <si>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</si>
  <si>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</si>
  <si>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</si>
  <si>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</si>
  <si>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</si>
  <si>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</si>
  <si>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</si>
  <si>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</si>
  <si>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</si>
  <si>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</si>
  <si>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</si>
  <si>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</si>
  <si>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</si>
  <si>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</si>
  <si>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</si>
  <si>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</si>
  <si>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</si>
  <si>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</si>
  <si>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</si>
  <si>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</si>
  <si>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</si>
  <si>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</si>
  <si>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</si>
  <si>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</si>
  <si>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</si>
  <si>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</si>
  <si>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</si>
  <si>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</si>
  <si>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</si>
  <si>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</si>
  <si>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</si>
  <si>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</si>
  <si>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</si>
  <si>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</si>
  <si>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</si>
  <si>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</si>
  <si>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</si>
  <si>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</si>
  <si>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</si>
  <si>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</si>
  <si>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</si>
  <si>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</si>
  <si>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</si>
  <si>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</si>
  <si>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</si>
  <si>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</si>
  <si>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</si>
  <si>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</si>
  <si>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</si>
  <si>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</si>
  <si>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</si>
  <si>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</si>
  <si>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</si>
  <si>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</si>
  <si>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</si>
  <si>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</si>
  <si>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</si>
  <si>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</si>
  <si>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</si>
  <si>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</si>
  <si>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</si>
  <si>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</si>
  <si>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</si>
  <si>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</si>
  <si>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</si>
  <si>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</si>
  <si>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</si>
  <si>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</si>
  <si>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</si>
  <si>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</si>
  <si>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</si>
  <si>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</si>
  <si>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</si>
  <si>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</si>
  <si>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</si>
  <si>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</si>
  <si>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</si>
  <si>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</si>
  <si>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</si>
  <si>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</si>
  <si>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</si>
  <si>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</si>
  <si>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</si>
  <si>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</si>
  <si>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</si>
  <si>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</si>
  <si>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</si>
  <si>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</si>
  <si>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</si>
  <si>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</si>
  <si>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</si>
  <si>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</si>
  <si>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</si>
  <si>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</si>
  <si>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</si>
  <si>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</si>
  <si>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</si>
  <si>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</si>
  <si>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</si>
  <si>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</si>
  <si>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</si>
  <si>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</si>
  <si>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</si>
  <si>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</si>
  <si>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</si>
  <si>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</si>
  <si>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</si>
  <si>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</si>
  <si>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</si>
  <si>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</si>
  <si>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</si>
  <si>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</si>
  <si>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</si>
  <si>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</si>
  <si>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</si>
  <si>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</si>
  <si>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</si>
  <si>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</si>
  <si>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</si>
  <si>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</si>
  <si>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</si>
  <si>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</si>
  <si>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</si>
  <si>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</si>
  <si>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</si>
  <si>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</si>
  <si>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</si>
  <si>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</si>
  <si>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</si>
  <si>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</si>
  <si>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</si>
  <si>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</si>
  <si>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</si>
  <si>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</si>
  <si>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</si>
  <si>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</si>
  <si>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</si>
  <si>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</si>
  <si>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</si>
  <si>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</si>
  <si>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</si>
  <si>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</si>
  <si>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</si>
  <si>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</si>
  <si>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</si>
  <si>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</si>
  <si>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</si>
  <si>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</si>
  <si>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</si>
  <si>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</si>
  <si>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</si>
  <si>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</si>
  <si>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</si>
  <si>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</si>
  <si>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</si>
  <si>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</si>
  <si>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</si>
  <si>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</si>
  <si>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</si>
  <si>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</si>
  <si>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</si>
  <si>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</si>
  <si>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</si>
  <si>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</si>
  <si>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</si>
  <si>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</si>
  <si>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</si>
  <si>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</si>
  <si>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</si>
  <si>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</si>
  <si>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</si>
  <si>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</si>
  <si>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</si>
  <si>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</si>
  <si>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</si>
  <si>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</si>
  <si>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</si>
  <si>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</si>
  <si>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</si>
  <si>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</si>
  <si>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</si>
  <si>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</si>
  <si>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</si>
  <si>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</si>
  <si>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</si>
  <si>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</si>
  <si>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</si>
  <si>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</si>
  <si>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</si>
  <si>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</si>
  <si>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</si>
  <si>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</si>
  <si>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</si>
  <si>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>ts.office@metizi-co.com ; fso@metizi-co.com</t>
  </si>
  <si>
    <t xml:space="preserve">Николай Веселинов Петков </t>
  </si>
  <si>
    <t>1. "Рудметал"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</si>
</sst>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52877</v>
      </c>
      <c r="D6" s="675">
        <f aca="true" t="shared" si="0" ref="D6:D15">C6-E6</f>
        <v>0</v>
      </c>
      <c r="E6" s="674">
        <f>'1-Баланс'!G95</f>
        <v>52877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43009</v>
      </c>
      <c r="D7" s="675">
        <f t="shared" si="0"/>
        <v>35507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7</v>
      </c>
      <c r="D8" s="675">
        <f t="shared" si="0"/>
        <v>0</v>
      </c>
      <c r="E8" s="674">
        <f>ABS('2-Отчет за доходите'!C44)-ABS('2-Отчет за доходите'!G44)</f>
        <v>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189</v>
      </c>
      <c r="D9" s="675">
        <f t="shared" si="0"/>
        <v>0</v>
      </c>
      <c r="E9" s="674">
        <f>'3-Отчет за паричния поток'!C45</f>
        <v>189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133</v>
      </c>
      <c r="D10" s="675">
        <f t="shared" si="0"/>
        <v>0</v>
      </c>
      <c r="E10" s="674">
        <f>'3-Отчет за паричния поток'!C46</f>
        <v>133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43009</v>
      </c>
      <c r="D11" s="675">
        <f t="shared" si="0"/>
        <v>0</v>
      </c>
      <c r="E11" s="674">
        <f>'4-Отчет за собствения капитал'!L34</f>
        <v>43009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0.001787538304392237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0.00016275663233276757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0.0007093635995135793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0.00013238269947236038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1.0017898235745333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1.6769606434932491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0.3546394714162597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0.01910370583165757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0.01910370583165757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0.07768762275080841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0.07405866444768047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0.06329086355221605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0.22944034969425003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0.18662178262760745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0.0029761212769420353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0.10949464012251149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23.002331002331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10670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25655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608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65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3550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41201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41202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1609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2654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1102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3841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9206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1426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835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22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2336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77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56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133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11675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52877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30727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4773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4773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35500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43009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2906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2906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5013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1844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1224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449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128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56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48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6961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6962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52877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1928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248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301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669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130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1560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-658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-410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3768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121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143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3911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3911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3918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2055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1639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201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3916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3918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3918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6298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-5612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-641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62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-27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-121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-105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-148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5403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-5311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92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-56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189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133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133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30727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30727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30727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30727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4702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4702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4773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4773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43002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43002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43009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43009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11608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30493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1032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204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3744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47853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47863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701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203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7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710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1621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1621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6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27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7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904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944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944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30487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1208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204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3550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48530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48540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30487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1208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204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3550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48530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48540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35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1559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4641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606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144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79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7068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7077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80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196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19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298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298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5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25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7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37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37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1639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4832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600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139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79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7329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7338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1639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4832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600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139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79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7329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7338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10670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25655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608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65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3550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41201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41202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1426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835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22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16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6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50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50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2336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2336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1426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835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22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16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6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50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50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2336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2336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2906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5013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5013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1835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1224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449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128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56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6913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9819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5013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5013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1835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1224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449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128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26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56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6913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6913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2906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2906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48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48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48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1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1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5"/>
  <sheetViews>
    <sheetView view="pageBreakPreview" zoomScale="80" zoomScaleNormal="85" zoomScaleSheetLayoutView="80" zoomScalePageLayoutView="0" workbookViewId="0" topLeftCell="A64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6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10670</v>
      </c>
      <c r="D13" s="196">
        <v>10049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25655</v>
      </c>
      <c r="D14" s="196">
        <v>25852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608</v>
      </c>
      <c r="D15" s="196">
        <v>426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65</v>
      </c>
      <c r="D16" s="196">
        <v>61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0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3550</v>
      </c>
      <c r="D18" s="196">
        <v>3744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41201</v>
      </c>
      <c r="D20" s="598">
        <f>SUM(D12:D19)</f>
        <v>40786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30727</v>
      </c>
      <c r="H21" s="196">
        <v>30727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4773</v>
      </c>
      <c r="H22" s="614">
        <f>SUM(H23:H25)</f>
        <v>4702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4773</v>
      </c>
      <c r="H23" s="196">
        <v>4702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35500</v>
      </c>
      <c r="H26" s="598">
        <f>H20+H21+H22</f>
        <v>35429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</v>
      </c>
      <c r="H34" s="598">
        <f>H28+H32+H33</f>
        <v>71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43009</v>
      </c>
      <c r="H37" s="600">
        <f>H26+H18+H34</f>
        <v>43002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2906</v>
      </c>
      <c r="H54" s="196">
        <v>2906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41202</v>
      </c>
      <c r="D56" s="602">
        <f>D20+D21+D22+D28+D33+D46+D52+D54+D55</f>
        <v>40787</v>
      </c>
      <c r="E56" s="100" t="s">
        <v>850</v>
      </c>
      <c r="F56" s="99" t="s">
        <v>172</v>
      </c>
      <c r="G56" s="599">
        <f>G50+G52+G53+G54+G55</f>
        <v>2906</v>
      </c>
      <c r="H56" s="600">
        <f>H50+H52+H53+H54+H55</f>
        <v>2906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1609</v>
      </c>
      <c r="D59" s="196">
        <v>1416</v>
      </c>
      <c r="E59" s="201" t="s">
        <v>180</v>
      </c>
      <c r="F59" s="486" t="s">
        <v>181</v>
      </c>
      <c r="G59" s="197">
        <v>5013</v>
      </c>
      <c r="H59" s="196">
        <v>4921</v>
      </c>
    </row>
    <row r="60" spans="1:13" ht="15.75">
      <c r="A60" s="89" t="s">
        <v>178</v>
      </c>
      <c r="B60" s="91" t="s">
        <v>179</v>
      </c>
      <c r="C60" s="197">
        <v>2654</v>
      </c>
      <c r="D60" s="196">
        <v>2444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1102</v>
      </c>
      <c r="D61" s="196">
        <v>1043</v>
      </c>
      <c r="E61" s="200" t="s">
        <v>188</v>
      </c>
      <c r="F61" s="93" t="s">
        <v>189</v>
      </c>
      <c r="G61" s="595">
        <f>SUM(G62:G68)</f>
        <v>1844</v>
      </c>
      <c r="H61" s="596">
        <f>SUM(H62:H68)</f>
        <v>448</v>
      </c>
    </row>
    <row r="62" spans="1:13" ht="15.75">
      <c r="A62" s="89" t="s">
        <v>186</v>
      </c>
      <c r="B62" s="94" t="s">
        <v>187</v>
      </c>
      <c r="C62" s="197">
        <v>3841</v>
      </c>
      <c r="D62" s="196">
        <v>3394</v>
      </c>
      <c r="E62" s="200" t="s">
        <v>192</v>
      </c>
      <c r="F62" s="93" t="s">
        <v>193</v>
      </c>
      <c r="G62" s="197">
        <v>9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1224</v>
      </c>
      <c r="H64" s="196">
        <v>143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9206</v>
      </c>
      <c r="D65" s="598">
        <f>SUM(D59:D64)</f>
        <v>8297</v>
      </c>
      <c r="E65" s="89" t="s">
        <v>201</v>
      </c>
      <c r="F65" s="93" t="s">
        <v>202</v>
      </c>
      <c r="G65" s="197">
        <v>449</v>
      </c>
      <c r="H65" s="196">
        <v>135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128</v>
      </c>
      <c r="H66" s="196">
        <v>121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</v>
      </c>
      <c r="H67" s="196">
        <v>22</v>
      </c>
    </row>
    <row r="68" spans="1:8" ht="15.75">
      <c r="A68" s="89" t="s">
        <v>206</v>
      </c>
      <c r="B68" s="91" t="s">
        <v>207</v>
      </c>
      <c r="C68" s="197">
        <v>3</v>
      </c>
      <c r="D68" s="196">
        <v>87</v>
      </c>
      <c r="E68" s="89" t="s">
        <v>212</v>
      </c>
      <c r="F68" s="93" t="s">
        <v>213</v>
      </c>
      <c r="G68" s="197">
        <v>8</v>
      </c>
      <c r="H68" s="196">
        <v>20</v>
      </c>
    </row>
    <row r="69" spans="1:8" ht="15.75">
      <c r="A69" s="89" t="s">
        <v>210</v>
      </c>
      <c r="B69" s="91" t="s">
        <v>211</v>
      </c>
      <c r="C69" s="197">
        <v>1426</v>
      </c>
      <c r="D69" s="196">
        <v>1147</v>
      </c>
      <c r="E69" s="201" t="s">
        <v>79</v>
      </c>
      <c r="F69" s="93" t="s">
        <v>216</v>
      </c>
      <c r="G69" s="197">
        <v>56</v>
      </c>
      <c r="H69" s="196">
        <v>40</v>
      </c>
    </row>
    <row r="70" spans="1:8" ht="15.75">
      <c r="A70" s="89" t="s">
        <v>214</v>
      </c>
      <c r="B70" s="91" t="s">
        <v>215</v>
      </c>
      <c r="C70" s="197">
        <v>835</v>
      </c>
      <c r="D70" s="196">
        <v>756</v>
      </c>
      <c r="E70" s="89" t="s">
        <v>219</v>
      </c>
      <c r="F70" s="93" t="s">
        <v>220</v>
      </c>
      <c r="G70" s="197">
        <v>48</v>
      </c>
      <c r="H70" s="196">
        <v>48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6961</v>
      </c>
      <c r="H71" s="598">
        <f>H59+H60+H61+H69+H70</f>
        <v>5457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22</v>
      </c>
      <c r="D73" s="196">
        <v>48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50</v>
      </c>
      <c r="D75" s="196">
        <v>56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2336</v>
      </c>
      <c r="D76" s="598">
        <f>SUM(D68:D75)</f>
        <v>2094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6962</v>
      </c>
      <c r="H79" s="600">
        <f>H71+H73+H75+H77</f>
        <v>5459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77</v>
      </c>
      <c r="D88" s="196">
        <v>30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56</v>
      </c>
      <c r="D89" s="196">
        <v>159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133</v>
      </c>
      <c r="D92" s="598">
        <f>SUM(D88:D91)</f>
        <v>189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11675</v>
      </c>
      <c r="D94" s="602">
        <f>D65+D76+D85+D92+D93</f>
        <v>10580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52877</v>
      </c>
      <c r="D95" s="604">
        <f>D94+D56</f>
        <v>51367</v>
      </c>
      <c r="E95" s="229" t="s">
        <v>942</v>
      </c>
      <c r="F95" s="489" t="s">
        <v>268</v>
      </c>
      <c r="G95" s="603">
        <f>G37+G40+G56+G79</f>
        <v>52877</v>
      </c>
      <c r="H95" s="604">
        <f>H37+H40+H56+H79</f>
        <v>51367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43399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1928</v>
      </c>
      <c r="D12" s="317">
        <v>2673</v>
      </c>
      <c r="E12" s="194" t="s">
        <v>277</v>
      </c>
      <c r="F12" s="240" t="s">
        <v>278</v>
      </c>
      <c r="G12" s="316">
        <v>2055</v>
      </c>
      <c r="H12" s="317">
        <v>3222</v>
      </c>
    </row>
    <row r="13" spans="1:8" ht="15.75">
      <c r="A13" s="194" t="s">
        <v>279</v>
      </c>
      <c r="B13" s="190" t="s">
        <v>280</v>
      </c>
      <c r="C13" s="316">
        <v>248</v>
      </c>
      <c r="D13" s="317">
        <v>231</v>
      </c>
      <c r="E13" s="194" t="s">
        <v>281</v>
      </c>
      <c r="F13" s="240" t="s">
        <v>282</v>
      </c>
      <c r="G13" s="316">
        <v>1639</v>
      </c>
      <c r="H13" s="317">
        <v>2287</v>
      </c>
    </row>
    <row r="14" spans="1:8" ht="15.75">
      <c r="A14" s="194" t="s">
        <v>283</v>
      </c>
      <c r="B14" s="190" t="s">
        <v>284</v>
      </c>
      <c r="C14" s="316">
        <v>301</v>
      </c>
      <c r="D14" s="317">
        <v>296</v>
      </c>
      <c r="E14" s="245" t="s">
        <v>285</v>
      </c>
      <c r="F14" s="240" t="s">
        <v>286</v>
      </c>
      <c r="G14" s="316">
        <v>21</v>
      </c>
      <c r="H14" s="317">
        <v>41</v>
      </c>
    </row>
    <row r="15" spans="1:8" ht="15.75">
      <c r="A15" s="194" t="s">
        <v>287</v>
      </c>
      <c r="B15" s="190" t="s">
        <v>288</v>
      </c>
      <c r="C15" s="316">
        <v>669</v>
      </c>
      <c r="D15" s="317">
        <v>678</v>
      </c>
      <c r="E15" s="245" t="s">
        <v>79</v>
      </c>
      <c r="F15" s="240" t="s">
        <v>289</v>
      </c>
      <c r="G15" s="316">
        <v>201</v>
      </c>
      <c r="H15" s="317">
        <v>141</v>
      </c>
    </row>
    <row r="16" spans="1:8" ht="15.75">
      <c r="A16" s="194" t="s">
        <v>290</v>
      </c>
      <c r="B16" s="190" t="s">
        <v>291</v>
      </c>
      <c r="C16" s="316">
        <v>130</v>
      </c>
      <c r="D16" s="317">
        <v>128</v>
      </c>
      <c r="E16" s="236" t="s">
        <v>52</v>
      </c>
      <c r="F16" s="264" t="s">
        <v>292</v>
      </c>
      <c r="G16" s="628">
        <f>SUM(G12:G15)</f>
        <v>3916</v>
      </c>
      <c r="H16" s="629">
        <f>SUM(H12:H15)</f>
        <v>5691</v>
      </c>
    </row>
    <row r="17" spans="1:8" ht="31.5">
      <c r="A17" s="194" t="s">
        <v>293</v>
      </c>
      <c r="B17" s="190" t="s">
        <v>294</v>
      </c>
      <c r="C17" s="316">
        <v>1560</v>
      </c>
      <c r="D17" s="317">
        <v>2264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-658</v>
      </c>
      <c r="D18" s="317">
        <v>-212</v>
      </c>
      <c r="E18" s="234" t="s">
        <v>297</v>
      </c>
      <c r="F18" s="238" t="s">
        <v>298</v>
      </c>
      <c r="G18" s="639">
        <v>1</v>
      </c>
      <c r="H18" s="640">
        <v>1</v>
      </c>
    </row>
    <row r="19" spans="1:8" ht="15.75">
      <c r="A19" s="194" t="s">
        <v>299</v>
      </c>
      <c r="B19" s="190" t="s">
        <v>300</v>
      </c>
      <c r="C19" s="316">
        <v>-410</v>
      </c>
      <c r="D19" s="317">
        <v>-512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3768</v>
      </c>
      <c r="D22" s="629">
        <f>SUM(D12:D18)+D19</f>
        <v>5546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121</v>
      </c>
      <c r="D25" s="317">
        <v>120</v>
      </c>
      <c r="E25" s="194" t="s">
        <v>318</v>
      </c>
      <c r="F25" s="237" t="s">
        <v>319</v>
      </c>
      <c r="G25" s="316">
        <v>1</v>
      </c>
      <c r="H25" s="317">
        <v>4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</v>
      </c>
      <c r="D27" s="317">
        <v>1</v>
      </c>
      <c r="E27" s="236" t="s">
        <v>104</v>
      </c>
      <c r="F27" s="238" t="s">
        <v>326</v>
      </c>
      <c r="G27" s="628">
        <f>SUM(G22:G26)</f>
        <v>1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21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143</v>
      </c>
      <c r="D29" s="629">
        <f>SUM(D25:D28)</f>
        <v>142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3911</v>
      </c>
      <c r="D31" s="635">
        <f>D29+D22</f>
        <v>5688</v>
      </c>
      <c r="E31" s="251" t="s">
        <v>824</v>
      </c>
      <c r="F31" s="266" t="s">
        <v>331</v>
      </c>
      <c r="G31" s="253">
        <f>G16+G18+G27</f>
        <v>3918</v>
      </c>
      <c r="H31" s="254">
        <f>H16+H18+H27</f>
        <v>5696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</v>
      </c>
      <c r="D33" s="244">
        <f>IF((H31-D31)&gt;0,H31-D31,0)</f>
        <v>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3911</v>
      </c>
      <c r="D36" s="637">
        <f>D31-D34+D35</f>
        <v>5688</v>
      </c>
      <c r="E36" s="262" t="s">
        <v>346</v>
      </c>
      <c r="F36" s="256" t="s">
        <v>347</v>
      </c>
      <c r="G36" s="267">
        <f>G35-G34+G31</f>
        <v>3918</v>
      </c>
      <c r="H36" s="268">
        <f>H35-H34+H31</f>
        <v>5696</v>
      </c>
    </row>
    <row r="37" spans="1:8" ht="15.75">
      <c r="A37" s="261" t="s">
        <v>348</v>
      </c>
      <c r="B37" s="231" t="s">
        <v>349</v>
      </c>
      <c r="C37" s="634">
        <f>IF((G36-C36)&gt;0,G36-C36,0)</f>
        <v>7</v>
      </c>
      <c r="D37" s="635">
        <f>IF((H36-D36)&gt;0,H36-D36,0)</f>
        <v>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</v>
      </c>
      <c r="D42" s="244">
        <f>+IF((H36-D36-D38)&gt;0,H36-D36-D38,0)</f>
        <v>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</v>
      </c>
      <c r="D44" s="268">
        <f>IF(H42=0,IF(D42-D43&gt;0,D42-D43+H43,0),IF(H42-H43&lt;0,H43-H42+D42,0))</f>
        <v>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3918</v>
      </c>
      <c r="D45" s="631">
        <f>D36+D38+D42</f>
        <v>5696</v>
      </c>
      <c r="E45" s="270" t="s">
        <v>373</v>
      </c>
      <c r="F45" s="272" t="s">
        <v>374</v>
      </c>
      <c r="G45" s="630">
        <f>G42+G36</f>
        <v>3918</v>
      </c>
      <c r="H45" s="631">
        <f>H42+H36</f>
        <v>5696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43399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M101"/>
  <sheetViews>
    <sheetView zoomScaleSheetLayoutView="80" zoomScalePageLayoutView="0" workbookViewId="0" topLeftCell="A34">
      <selection activeCell="B63" sqref="B63:E6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6298</v>
      </c>
      <c r="D11" s="196">
        <v>6805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-5612</v>
      </c>
      <c r="D12" s="196">
        <v>-6591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-641</v>
      </c>
      <c r="D14" s="196">
        <v>-656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62</v>
      </c>
      <c r="D15" s="196">
        <v>-139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-27</v>
      </c>
      <c r="D16" s="196">
        <v>-12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-121</v>
      </c>
      <c r="D18" s="196">
        <v>-120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-105</v>
      </c>
      <c r="D20" s="196">
        <v>-94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-148</v>
      </c>
      <c r="D21" s="659">
        <f>SUM(D11:D20)</f>
        <v>-808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5403</v>
      </c>
      <c r="D37" s="196">
        <v>4636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-5311</v>
      </c>
      <c r="D38" s="196">
        <v>-3819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92</v>
      </c>
      <c r="D43" s="661">
        <f>SUM(D35:D42)</f>
        <v>817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-56</v>
      </c>
      <c r="D44" s="307">
        <f>D43+D33+D21</f>
        <v>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189</v>
      </c>
      <c r="D45" s="309">
        <v>139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133</v>
      </c>
      <c r="D46" s="311">
        <f>D45+D44</f>
        <v>148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133</v>
      </c>
      <c r="D47" s="298">
        <v>148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43399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N535"/>
  <sheetViews>
    <sheetView view="pageBreakPreview" zoomScale="80"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30727</v>
      </c>
      <c r="F13" s="584">
        <f>'1-Баланс'!H23</f>
        <v>4702</v>
      </c>
      <c r="G13" s="584">
        <f>'1-Баланс'!H24</f>
        <v>0</v>
      </c>
      <c r="H13" s="585"/>
      <c r="I13" s="584">
        <f>'1-Баланс'!H29+'1-Баланс'!H32</f>
        <v>71</v>
      </c>
      <c r="J13" s="584">
        <f>'1-Баланс'!H30+'1-Баланс'!H33</f>
        <v>0</v>
      </c>
      <c r="K13" s="585"/>
      <c r="L13" s="584">
        <f>SUM(C13:K13)</f>
        <v>43002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30727</v>
      </c>
      <c r="F17" s="653">
        <f t="shared" si="2"/>
        <v>4702</v>
      </c>
      <c r="G17" s="653">
        <f t="shared" si="2"/>
        <v>0</v>
      </c>
      <c r="H17" s="653">
        <f t="shared" si="2"/>
        <v>0</v>
      </c>
      <c r="I17" s="653">
        <f t="shared" si="2"/>
        <v>71</v>
      </c>
      <c r="J17" s="653">
        <f t="shared" si="2"/>
        <v>0</v>
      </c>
      <c r="K17" s="653">
        <f t="shared" si="2"/>
        <v>0</v>
      </c>
      <c r="L17" s="584">
        <f t="shared" si="1"/>
        <v>43002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</v>
      </c>
      <c r="J18" s="584">
        <f>+'1-Баланс'!G33</f>
        <v>0</v>
      </c>
      <c r="K18" s="585"/>
      <c r="L18" s="584">
        <f t="shared" si="1"/>
        <v>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30727</v>
      </c>
      <c r="F31" s="653">
        <f t="shared" si="6"/>
        <v>4773</v>
      </c>
      <c r="G31" s="653">
        <f t="shared" si="6"/>
        <v>0</v>
      </c>
      <c r="H31" s="653">
        <f t="shared" si="6"/>
        <v>0</v>
      </c>
      <c r="I31" s="653">
        <f t="shared" si="6"/>
        <v>7</v>
      </c>
      <c r="J31" s="653">
        <f t="shared" si="6"/>
        <v>0</v>
      </c>
      <c r="K31" s="653">
        <f t="shared" si="6"/>
        <v>0</v>
      </c>
      <c r="L31" s="584">
        <f t="shared" si="1"/>
        <v>43009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30727</v>
      </c>
      <c r="F34" s="587">
        <f t="shared" si="7"/>
        <v>4773</v>
      </c>
      <c r="G34" s="587">
        <f t="shared" si="7"/>
        <v>0</v>
      </c>
      <c r="H34" s="587">
        <f t="shared" si="7"/>
        <v>0</v>
      </c>
      <c r="I34" s="587">
        <f t="shared" si="7"/>
        <v>7</v>
      </c>
      <c r="J34" s="587">
        <f t="shared" si="7"/>
        <v>0</v>
      </c>
      <c r="K34" s="587">
        <f t="shared" si="7"/>
        <v>0</v>
      </c>
      <c r="L34" s="651">
        <f t="shared" si="1"/>
        <v>43009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43399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162"/>
  <sheetViews>
    <sheetView view="pageBreakPreview" zoomScale="70" zoomScaleNormal="70" zoomScaleSheetLayoutView="70" workbookViewId="0" topLeftCell="A94">
      <selection activeCell="E135" sqref="E1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998</v>
      </c>
      <c r="B133" s="680"/>
      <c r="C133" s="92">
        <v>1</v>
      </c>
      <c r="D133" s="92">
        <v>2</v>
      </c>
      <c r="E133" s="92"/>
      <c r="F133" s="469">
        <f>C133-E133</f>
        <v>1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1</v>
      </c>
      <c r="D148" s="472"/>
      <c r="E148" s="472">
        <f>SUM(E133:E147)</f>
        <v>0</v>
      </c>
      <c r="F148" s="472">
        <f>SUM(F133:F147)</f>
        <v>1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43399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35</v>
      </c>
      <c r="L11" s="328">
        <v>1</v>
      </c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11608</v>
      </c>
      <c r="E12" s="328">
        <v>701</v>
      </c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1559</v>
      </c>
      <c r="L12" s="328">
        <v>80</v>
      </c>
      <c r="M12" s="328"/>
      <c r="N12" s="329">
        <f aca="true" t="shared" si="4" ref="N12:N41">K12+L12-M12</f>
        <v>1639</v>
      </c>
      <c r="O12" s="328"/>
      <c r="P12" s="328"/>
      <c r="Q12" s="329">
        <f t="shared" si="0"/>
        <v>1639</v>
      </c>
      <c r="R12" s="340">
        <f t="shared" si="1"/>
        <v>10670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30493</v>
      </c>
      <c r="E13" s="328"/>
      <c r="F13" s="328">
        <v>6</v>
      </c>
      <c r="G13" s="329">
        <f t="shared" si="2"/>
        <v>30487</v>
      </c>
      <c r="H13" s="328"/>
      <c r="I13" s="328"/>
      <c r="J13" s="329">
        <f t="shared" si="3"/>
        <v>30487</v>
      </c>
      <c r="K13" s="328">
        <v>4641</v>
      </c>
      <c r="L13" s="328">
        <v>196</v>
      </c>
      <c r="M13" s="328">
        <v>5</v>
      </c>
      <c r="N13" s="329">
        <f t="shared" si="4"/>
        <v>4832</v>
      </c>
      <c r="O13" s="328"/>
      <c r="P13" s="328"/>
      <c r="Q13" s="329">
        <f t="shared" si="0"/>
        <v>4832</v>
      </c>
      <c r="R13" s="340">
        <f t="shared" si="1"/>
        <v>25655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1032</v>
      </c>
      <c r="E14" s="328">
        <v>203</v>
      </c>
      <c r="F14" s="328">
        <v>27</v>
      </c>
      <c r="G14" s="329">
        <f t="shared" si="2"/>
        <v>1208</v>
      </c>
      <c r="H14" s="328"/>
      <c r="I14" s="328"/>
      <c r="J14" s="329">
        <f t="shared" si="3"/>
        <v>1208</v>
      </c>
      <c r="K14" s="328">
        <v>606</v>
      </c>
      <c r="L14" s="328">
        <v>19</v>
      </c>
      <c r="M14" s="328">
        <v>25</v>
      </c>
      <c r="N14" s="329">
        <f t="shared" si="4"/>
        <v>600</v>
      </c>
      <c r="O14" s="328"/>
      <c r="P14" s="328"/>
      <c r="Q14" s="329">
        <f t="shared" si="0"/>
        <v>600</v>
      </c>
      <c r="R14" s="340">
        <f t="shared" si="1"/>
        <v>608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204</v>
      </c>
      <c r="E15" s="328">
        <v>7</v>
      </c>
      <c r="F15" s="328">
        <v>7</v>
      </c>
      <c r="G15" s="329">
        <f t="shared" si="2"/>
        <v>204</v>
      </c>
      <c r="H15" s="328"/>
      <c r="I15" s="328"/>
      <c r="J15" s="329">
        <f t="shared" si="3"/>
        <v>204</v>
      </c>
      <c r="K15" s="328">
        <v>144</v>
      </c>
      <c r="L15" s="328">
        <v>2</v>
      </c>
      <c r="M15" s="328">
        <v>7</v>
      </c>
      <c r="N15" s="329">
        <f t="shared" si="4"/>
        <v>139</v>
      </c>
      <c r="O15" s="328"/>
      <c r="P15" s="328"/>
      <c r="Q15" s="329">
        <f t="shared" si="0"/>
        <v>139</v>
      </c>
      <c r="R15" s="340">
        <f t="shared" si="1"/>
        <v>65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79</v>
      </c>
      <c r="L16" s="328"/>
      <c r="M16" s="328"/>
      <c r="N16" s="329">
        <f t="shared" si="4"/>
        <v>79</v>
      </c>
      <c r="O16" s="328"/>
      <c r="P16" s="328"/>
      <c r="Q16" s="329">
        <f t="shared" si="0"/>
        <v>79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3744</v>
      </c>
      <c r="E17" s="328">
        <v>710</v>
      </c>
      <c r="F17" s="328">
        <v>904</v>
      </c>
      <c r="G17" s="329">
        <f t="shared" si="2"/>
        <v>3550</v>
      </c>
      <c r="H17" s="328"/>
      <c r="I17" s="328"/>
      <c r="J17" s="329">
        <f t="shared" si="3"/>
        <v>3550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3550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47853</v>
      </c>
      <c r="E19" s="330">
        <f>SUM(E11:E18)</f>
        <v>1621</v>
      </c>
      <c r="F19" s="330">
        <f>SUM(F11:F18)</f>
        <v>944</v>
      </c>
      <c r="G19" s="329">
        <f t="shared" si="2"/>
        <v>48530</v>
      </c>
      <c r="H19" s="330">
        <f>SUM(H11:H18)</f>
        <v>0</v>
      </c>
      <c r="I19" s="330">
        <f>SUM(I11:I18)</f>
        <v>0</v>
      </c>
      <c r="J19" s="329">
        <f t="shared" si="3"/>
        <v>48530</v>
      </c>
      <c r="K19" s="330">
        <f>SUM(K11:K18)</f>
        <v>7068</v>
      </c>
      <c r="L19" s="330">
        <f>SUM(L11:L18)</f>
        <v>298</v>
      </c>
      <c r="M19" s="330">
        <f>SUM(M11:M18)</f>
        <v>37</v>
      </c>
      <c r="N19" s="329">
        <f t="shared" si="4"/>
        <v>7329</v>
      </c>
      <c r="O19" s="330">
        <f>SUM(O11:O18)</f>
        <v>0</v>
      </c>
      <c r="P19" s="330">
        <f>SUM(P11:P18)</f>
        <v>0</v>
      </c>
      <c r="Q19" s="329">
        <f t="shared" si="0"/>
        <v>7329</v>
      </c>
      <c r="R19" s="340">
        <f t="shared" si="1"/>
        <v>41201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47863</v>
      </c>
      <c r="E42" s="349">
        <f>E19+E20+E21+E27+E40+E41</f>
        <v>1621</v>
      </c>
      <c r="F42" s="349">
        <f aca="true" t="shared" si="11" ref="F42:R42">F19+F20+F21+F27+F40+F41</f>
        <v>944</v>
      </c>
      <c r="G42" s="349">
        <f t="shared" si="11"/>
        <v>48540</v>
      </c>
      <c r="H42" s="349">
        <f t="shared" si="11"/>
        <v>0</v>
      </c>
      <c r="I42" s="349">
        <f t="shared" si="11"/>
        <v>0</v>
      </c>
      <c r="J42" s="349">
        <f t="shared" si="11"/>
        <v>48540</v>
      </c>
      <c r="K42" s="349">
        <f t="shared" si="11"/>
        <v>7077</v>
      </c>
      <c r="L42" s="349">
        <f t="shared" si="11"/>
        <v>298</v>
      </c>
      <c r="M42" s="349">
        <f t="shared" si="11"/>
        <v>37</v>
      </c>
      <c r="N42" s="349">
        <f t="shared" si="11"/>
        <v>7338</v>
      </c>
      <c r="O42" s="349">
        <f t="shared" si="11"/>
        <v>0</v>
      </c>
      <c r="P42" s="349">
        <f t="shared" si="11"/>
        <v>0</v>
      </c>
      <c r="Q42" s="349">
        <f t="shared" si="11"/>
        <v>7338</v>
      </c>
      <c r="R42" s="350">
        <f t="shared" si="11"/>
        <v>41202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43399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122"/>
  <sheetViews>
    <sheetView zoomScale="85" zoomScaleNormal="85" zoomScaleSheetLayoutView="90" workbookViewId="0" topLeftCell="A76">
      <selection activeCell="Q108" sqref="Q10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</v>
      </c>
      <c r="D28" s="368">
        <v>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1426</v>
      </c>
      <c r="D30" s="368">
        <v>1426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835</v>
      </c>
      <c r="D31" s="368">
        <v>835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22</v>
      </c>
      <c r="D35" s="362">
        <f>SUM(D36:D39)</f>
        <v>22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16</v>
      </c>
      <c r="D36" s="368">
        <v>16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6</v>
      </c>
      <c r="D39" s="368">
        <v>6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50</v>
      </c>
      <c r="D40" s="362">
        <f>SUM(D41:D44)</f>
        <v>50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50</v>
      </c>
      <c r="D44" s="368">
        <v>50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2336</v>
      </c>
      <c r="D45" s="438">
        <f>D26+D30+D31+D33+D32+D34+D35+D40</f>
        <v>2336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2336</v>
      </c>
      <c r="D46" s="444">
        <f>D45+D23+D21+D11</f>
        <v>2336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2906</v>
      </c>
      <c r="D70" s="197"/>
      <c r="E70" s="136">
        <f t="shared" si="1"/>
        <v>2906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</v>
      </c>
      <c r="D73" s="137">
        <f>SUM(D74:D76)</f>
        <v>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</v>
      </c>
      <c r="D74" s="197">
        <v>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5013</v>
      </c>
      <c r="D77" s="138">
        <f>D78+D80</f>
        <v>5013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5013</v>
      </c>
      <c r="D78" s="197">
        <v>5013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1835</v>
      </c>
      <c r="D87" s="134">
        <f>SUM(D88:D92)+D96</f>
        <v>1835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1224</v>
      </c>
      <c r="D89" s="197">
        <v>1224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449</v>
      </c>
      <c r="D90" s="197">
        <v>449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128</v>
      </c>
      <c r="D91" s="197">
        <v>128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26</v>
      </c>
      <c r="D96" s="197">
        <v>26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56</v>
      </c>
      <c r="D97" s="197">
        <v>56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6913</v>
      </c>
      <c r="D98" s="433">
        <f>D87+D82+D77+D73+D97</f>
        <v>6913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9819</v>
      </c>
      <c r="D99" s="427">
        <f>D98+D70+D68</f>
        <v>6913</v>
      </c>
      <c r="E99" s="427">
        <f>E98+E70+E68</f>
        <v>2906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48</v>
      </c>
      <c r="D106" s="280"/>
      <c r="E106" s="280"/>
      <c r="F106" s="423">
        <f>C106+D106-E106</f>
        <v>48</v>
      </c>
    </row>
    <row r="107" spans="1:6" ht="16.5" thickBot="1">
      <c r="A107" s="418" t="s">
        <v>752</v>
      </c>
      <c r="B107" s="424" t="s">
        <v>753</v>
      </c>
      <c r="C107" s="425">
        <f>SUM(C104:C106)</f>
        <v>48</v>
      </c>
      <c r="D107" s="425">
        <f>SUM(D104:D106)</f>
        <v>0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43399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32" sqref="N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43399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2018-11-05T07:29:43Z</cp:lastPrinted>
  <dcterms:created xsi:type="dcterms:W3CDTF">2006-09-16T00:00:00Z</dcterms:created>
  <dcterms:modified xsi:type="dcterms:W3CDTF">2018-11-05T12:06:57Z</dcterms:modified>
  <cp:category/>
  <cp:version/>
  <cp:contentType/>
  <cp:contentStatus/>
</cp:coreProperties>
</file>