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<sst xmlns="http://schemas.openxmlformats.org/spreadsheetml/2006/main" count="4188" uniqueCount="979">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</sst>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44012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44067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44012</v>
      </c>
    </row>
    <row r="11" spans="1:2" ht="15.75">
      <c r="A11" s="7" t="s">
        <v>950</v>
      </c>
      <c r="B11" s="547">
        <v>44067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-0.18213538032100487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-0.020428929242329367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-0.14270092946965554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-0.014676113360323886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0.7310853883576581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3.7744252873563218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3.5670498084291187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3.2921455938697317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1.5217911877394636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0.16966611413686952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0.08057804768331084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0.03307348823128737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0.14315904821540387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0.10284525416104363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0.0006261740763932373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0.16814764183185235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7.434959349593496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3947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16170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1684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576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500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22889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1574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9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12075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11507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568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1013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1013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13118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37590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274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451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139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866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684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240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224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1148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5849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2491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3358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1544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7393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131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6164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60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6355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15762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53352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-543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20423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12104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12104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-783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11321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38328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9537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1309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1311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539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3289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2227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347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330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140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245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348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4176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4176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53352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755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747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714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2744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476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332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-22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79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5825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24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112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136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5961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5961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-13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-13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5948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566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884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2335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514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4299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18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66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72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4389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1572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31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4358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1603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1590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807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783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5948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5455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-2370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-3337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6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-603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-849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-61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75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14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-10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-845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7200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6355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6295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60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-530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-530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-13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13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-543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-543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12457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12457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-353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12104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12104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-225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-225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-783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225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-783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-783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39252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39252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-783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-13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13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-128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38328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38328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10386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10386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-849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9537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9537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3947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25026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11034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939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4422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495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45863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50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107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12106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11538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568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1026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1026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13162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62327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11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34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5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50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50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3947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25026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11045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939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4456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500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45913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3195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50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107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12106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11538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568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1026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1026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13162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62377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31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31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14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14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45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45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3947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25026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11045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939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4456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500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45913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3195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50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107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12075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11507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568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1012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1012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13117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62332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8487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9184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914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3776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22361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1573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38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95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24029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369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177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13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104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663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48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3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714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1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8856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9361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927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3880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23024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1621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41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98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24742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8856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9361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927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3880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23024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1621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41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98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24742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3947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16170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1684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12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576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500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22889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1574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9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9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12075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11507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568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1013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1013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13118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37590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684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684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240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224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224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1148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1148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684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684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240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224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224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1148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1148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1309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2227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268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1959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539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539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1062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347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330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245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245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140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348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4176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5487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2227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268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1959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539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539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1062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347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330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245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245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140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348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4176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4176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1309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1311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7474342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7974342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12106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1027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13163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2586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13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5944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31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14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45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95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95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12075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1013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13118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2491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13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5849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C56" sqref="C5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3947</v>
      </c>
      <c r="D12" s="188">
        <v>3947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16170</v>
      </c>
      <c r="D13" s="188">
        <v>16539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1684</v>
      </c>
      <c r="D14" s="188">
        <v>1850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12</v>
      </c>
      <c r="D16" s="188">
        <v>25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576</v>
      </c>
      <c r="D17" s="188">
        <v>646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500</v>
      </c>
      <c r="D18" s="188">
        <v>495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22889</v>
      </c>
      <c r="D20" s="567">
        <f>SUM(D12:D19)</f>
        <v>23502</v>
      </c>
      <c r="E20" s="84" t="s">
        <v>54</v>
      </c>
      <c r="F20" s="87" t="s">
        <v>55</v>
      </c>
      <c r="G20" s="188">
        <v>7407</v>
      </c>
      <c r="H20" s="188">
        <v>7407</v>
      </c>
    </row>
    <row r="21" spans="1:8" ht="15.75">
      <c r="A21" s="94" t="s">
        <v>56</v>
      </c>
      <c r="B21" s="90" t="s">
        <v>57</v>
      </c>
      <c r="C21" s="463">
        <v>1574</v>
      </c>
      <c r="D21" s="464">
        <v>1622</v>
      </c>
      <c r="E21" s="84" t="s">
        <v>58</v>
      </c>
      <c r="F21" s="87" t="s">
        <v>59</v>
      </c>
      <c r="G21" s="188">
        <v>-543</v>
      </c>
      <c r="H21" s="188">
        <v>-530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9</v>
      </c>
      <c r="D25" s="187">
        <v>12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20423</v>
      </c>
      <c r="H26" s="567">
        <f>H20+H21+H22</f>
        <v>20436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9</v>
      </c>
      <c r="D28" s="567">
        <f>SUM(D24:D27)</f>
        <v>12</v>
      </c>
      <c r="E28" s="193" t="s">
        <v>84</v>
      </c>
      <c r="F28" s="87" t="s">
        <v>85</v>
      </c>
      <c r="G28" s="564">
        <f>SUM(G29:G31)</f>
        <v>12104</v>
      </c>
      <c r="H28" s="565">
        <f>SUM(H29:H31)</f>
        <v>12457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12104</v>
      </c>
      <c r="H29" s="187">
        <v>12457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-783</v>
      </c>
      <c r="H33" s="187">
        <v>-225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11321</v>
      </c>
      <c r="H34" s="567">
        <f>H28+H32+H33</f>
        <v>12232</v>
      </c>
    </row>
    <row r="35" spans="1:8" ht="15.75">
      <c r="A35" s="84" t="s">
        <v>106</v>
      </c>
      <c r="B35" s="88" t="s">
        <v>107</v>
      </c>
      <c r="C35" s="564">
        <f>SUM(C36:C39)</f>
        <v>12075</v>
      </c>
      <c r="D35" s="565">
        <f>SUM(D36:D39)</f>
        <v>12106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38328</v>
      </c>
      <c r="H37" s="569">
        <f>H26+H18+H34</f>
        <v>39252</v>
      </c>
    </row>
    <row r="38" spans="1:13" ht="15.75">
      <c r="A38" s="84" t="s">
        <v>113</v>
      </c>
      <c r="B38" s="86" t="s">
        <v>114</v>
      </c>
      <c r="C38" s="188">
        <v>11507</v>
      </c>
      <c r="D38" s="188">
        <v>11538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568</v>
      </c>
      <c r="D39" s="188">
        <v>568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1013</v>
      </c>
      <c r="D40" s="565">
        <f>D41+D42+D44</f>
        <v>1026</v>
      </c>
      <c r="E40" s="206" t="s">
        <v>119</v>
      </c>
      <c r="F40" s="203" t="s">
        <v>120</v>
      </c>
      <c r="G40" s="551">
        <v>9537</v>
      </c>
      <c r="H40" s="552">
        <v>10386</v>
      </c>
      <c r="M40" s="92"/>
    </row>
    <row r="41" spans="1:8" ht="16.5" thickBot="1">
      <c r="A41" s="84" t="s">
        <v>121</v>
      </c>
      <c r="B41" s="86" t="s">
        <v>122</v>
      </c>
      <c r="C41" s="188">
        <v>1013</v>
      </c>
      <c r="D41" s="187">
        <v>1026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13118</v>
      </c>
      <c r="D46" s="567">
        <f>D35+D40+D45</f>
        <v>13162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</v>
      </c>
      <c r="H53" s="187">
        <v>2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1309</v>
      </c>
      <c r="H54" s="187">
        <v>1343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37590</v>
      </c>
      <c r="D56" s="571">
        <f>D20+D21+D22+D28+D33+D46+D52+D54+D55</f>
        <v>38298</v>
      </c>
      <c r="E56" s="94" t="s">
        <v>825</v>
      </c>
      <c r="F56" s="93" t="s">
        <v>172</v>
      </c>
      <c r="G56" s="568">
        <f>G50+G52+G53+G54+G55</f>
        <v>1311</v>
      </c>
      <c r="H56" s="569">
        <f>H50+H52+H53+H54+H55</f>
        <v>1345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274</v>
      </c>
      <c r="D59" s="188">
        <v>280</v>
      </c>
      <c r="E59" s="192" t="s">
        <v>180</v>
      </c>
      <c r="F59" s="473" t="s">
        <v>181</v>
      </c>
      <c r="G59" s="188">
        <v>539</v>
      </c>
      <c r="H59" s="187">
        <v>548</v>
      </c>
    </row>
    <row r="60" spans="1:13" ht="15.75">
      <c r="A60" s="84" t="s">
        <v>178</v>
      </c>
      <c r="B60" s="86" t="s">
        <v>179</v>
      </c>
      <c r="C60" s="188">
        <v>451</v>
      </c>
      <c r="D60" s="188">
        <v>434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139</v>
      </c>
      <c r="D61" s="188">
        <v>160</v>
      </c>
      <c r="E61" s="191" t="s">
        <v>188</v>
      </c>
      <c r="F61" s="87" t="s">
        <v>189</v>
      </c>
      <c r="G61" s="564">
        <f>SUM(G62:G68)</f>
        <v>3289</v>
      </c>
      <c r="H61" s="565">
        <f>SUM(H62:H68)</f>
        <v>3484</v>
      </c>
    </row>
    <row r="62" spans="1:13" ht="15.75">
      <c r="A62" s="84" t="s">
        <v>186</v>
      </c>
      <c r="B62" s="88" t="s">
        <v>187</v>
      </c>
      <c r="C62" s="188">
        <v>2</v>
      </c>
      <c r="D62" s="188">
        <v>1</v>
      </c>
      <c r="E62" s="191" t="s">
        <v>192</v>
      </c>
      <c r="F62" s="87" t="s">
        <v>193</v>
      </c>
      <c r="G62" s="188">
        <v>2227</v>
      </c>
      <c r="H62" s="188">
        <v>2203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347</v>
      </c>
      <c r="H64" s="188">
        <v>555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866</v>
      </c>
      <c r="D65" s="567">
        <f>SUM(D59:D64)</f>
        <v>875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330</v>
      </c>
      <c r="H66" s="188">
        <v>421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140</v>
      </c>
      <c r="H67" s="188">
        <v>99</v>
      </c>
    </row>
    <row r="68" spans="1:8" ht="15.75">
      <c r="A68" s="84" t="s">
        <v>206</v>
      </c>
      <c r="B68" s="86" t="s">
        <v>207</v>
      </c>
      <c r="C68" s="188">
        <v>684</v>
      </c>
      <c r="D68" s="188">
        <v>663</v>
      </c>
      <c r="E68" s="84" t="s">
        <v>212</v>
      </c>
      <c r="F68" s="87" t="s">
        <v>213</v>
      </c>
      <c r="G68" s="188">
        <v>245</v>
      </c>
      <c r="H68" s="188">
        <v>206</v>
      </c>
    </row>
    <row r="69" spans="1:8" ht="15.75">
      <c r="A69" s="84" t="s">
        <v>210</v>
      </c>
      <c r="B69" s="86" t="s">
        <v>211</v>
      </c>
      <c r="C69" s="188">
        <v>240</v>
      </c>
      <c r="D69" s="188">
        <v>430</v>
      </c>
      <c r="E69" s="192" t="s">
        <v>79</v>
      </c>
      <c r="F69" s="87" t="s">
        <v>216</v>
      </c>
      <c r="G69" s="188">
        <v>348</v>
      </c>
      <c r="H69" s="188">
        <v>422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4176</v>
      </c>
      <c r="H71" s="567">
        <f>H59+H60+H61+H69+H70</f>
        <v>4454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224</v>
      </c>
      <c r="D75" s="188">
        <v>177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1148</v>
      </c>
      <c r="D76" s="567">
        <f>SUM(D68:D75)</f>
        <v>1270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5849</v>
      </c>
      <c r="D79" s="565">
        <f>SUM(D80:D82)</f>
        <v>6239</v>
      </c>
      <c r="E79" s="196" t="s">
        <v>824</v>
      </c>
      <c r="F79" s="93" t="s">
        <v>241</v>
      </c>
      <c r="G79" s="568">
        <f>G71+G73+G75+G77</f>
        <v>4176</v>
      </c>
      <c r="H79" s="569">
        <f>H71+H73+H75+H77</f>
        <v>4454</v>
      </c>
    </row>
    <row r="80" spans="1:8" ht="15.75">
      <c r="A80" s="84" t="s">
        <v>239</v>
      </c>
      <c r="B80" s="86" t="s">
        <v>240</v>
      </c>
      <c r="C80" s="188">
        <v>2491</v>
      </c>
      <c r="D80" s="188">
        <v>2586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3358</v>
      </c>
      <c r="D82" s="188">
        <v>3653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1544</v>
      </c>
      <c r="D84" s="188">
        <v>1555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7393</v>
      </c>
      <c r="D85" s="567">
        <f>D84+D83+D79</f>
        <v>7794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131</v>
      </c>
      <c r="D88" s="188">
        <v>160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6164</v>
      </c>
      <c r="D89" s="188">
        <v>6980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60</v>
      </c>
      <c r="D90" s="188">
        <v>60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6355</v>
      </c>
      <c r="D92" s="567">
        <f>SUM(D88:D91)</f>
        <v>7200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15762</v>
      </c>
      <c r="D94" s="571">
        <f>D65+D76+D85+D92+D93</f>
        <v>17139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53352</v>
      </c>
      <c r="D95" s="573">
        <f>D94+D56</f>
        <v>55437</v>
      </c>
      <c r="E95" s="220" t="s">
        <v>916</v>
      </c>
      <c r="F95" s="476" t="s">
        <v>268</v>
      </c>
      <c r="G95" s="572">
        <f>G37+G40+G56+G79</f>
        <v>53352</v>
      </c>
      <c r="H95" s="573">
        <f>H37+H40+H56+H79</f>
        <v>55437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44067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755</v>
      </c>
      <c r="D12" s="308">
        <v>1151</v>
      </c>
      <c r="E12" s="185" t="s">
        <v>277</v>
      </c>
      <c r="F12" s="231" t="s">
        <v>278</v>
      </c>
      <c r="G12" s="307">
        <v>566</v>
      </c>
      <c r="H12" s="308">
        <v>759</v>
      </c>
    </row>
    <row r="13" spans="1:8" ht="15.75">
      <c r="A13" s="185" t="s">
        <v>279</v>
      </c>
      <c r="B13" s="181" t="s">
        <v>280</v>
      </c>
      <c r="C13" s="307">
        <v>747</v>
      </c>
      <c r="D13" s="308">
        <v>1160</v>
      </c>
      <c r="E13" s="185" t="s">
        <v>281</v>
      </c>
      <c r="F13" s="231" t="s">
        <v>282</v>
      </c>
      <c r="G13" s="307">
        <v>884</v>
      </c>
      <c r="H13" s="308">
        <v>2126</v>
      </c>
    </row>
    <row r="14" spans="1:8" ht="15.75">
      <c r="A14" s="185" t="s">
        <v>283</v>
      </c>
      <c r="B14" s="181" t="s">
        <v>284</v>
      </c>
      <c r="C14" s="307">
        <v>714</v>
      </c>
      <c r="D14" s="308">
        <v>720</v>
      </c>
      <c r="E14" s="236" t="s">
        <v>285</v>
      </c>
      <c r="F14" s="231" t="s">
        <v>286</v>
      </c>
      <c r="G14" s="307">
        <v>2335</v>
      </c>
      <c r="H14" s="308">
        <v>4460</v>
      </c>
    </row>
    <row r="15" spans="1:8" ht="15.75">
      <c r="A15" s="185" t="s">
        <v>287</v>
      </c>
      <c r="B15" s="181" t="s">
        <v>288</v>
      </c>
      <c r="C15" s="307">
        <v>2744</v>
      </c>
      <c r="D15" s="308">
        <v>3738</v>
      </c>
      <c r="E15" s="236" t="s">
        <v>79</v>
      </c>
      <c r="F15" s="231" t="s">
        <v>289</v>
      </c>
      <c r="G15" s="307">
        <v>514</v>
      </c>
      <c r="H15" s="308">
        <v>574</v>
      </c>
    </row>
    <row r="16" spans="1:8" ht="15.75">
      <c r="A16" s="185" t="s">
        <v>290</v>
      </c>
      <c r="B16" s="181" t="s">
        <v>291</v>
      </c>
      <c r="C16" s="307">
        <v>476</v>
      </c>
      <c r="D16" s="308">
        <v>655</v>
      </c>
      <c r="E16" s="227" t="s">
        <v>52</v>
      </c>
      <c r="F16" s="255" t="s">
        <v>292</v>
      </c>
      <c r="G16" s="597">
        <f>SUM(G12:G15)</f>
        <v>4299</v>
      </c>
      <c r="H16" s="598">
        <f>SUM(H12:H15)</f>
        <v>7919</v>
      </c>
    </row>
    <row r="17" spans="1:8" ht="31.5">
      <c r="A17" s="185" t="s">
        <v>293</v>
      </c>
      <c r="B17" s="181" t="s">
        <v>294</v>
      </c>
      <c r="C17" s="307">
        <v>332</v>
      </c>
      <c r="D17" s="308">
        <v>974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-22</v>
      </c>
      <c r="D18" s="308">
        <v>67</v>
      </c>
      <c r="E18" s="225" t="s">
        <v>297</v>
      </c>
      <c r="F18" s="229" t="s">
        <v>298</v>
      </c>
      <c r="G18" s="608">
        <v>18</v>
      </c>
      <c r="H18" s="609">
        <v>3</v>
      </c>
    </row>
    <row r="19" spans="1:8" ht="15.75">
      <c r="A19" s="185" t="s">
        <v>299</v>
      </c>
      <c r="B19" s="181" t="s">
        <v>300</v>
      </c>
      <c r="C19" s="307">
        <v>79</v>
      </c>
      <c r="D19" s="308">
        <v>188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5825</v>
      </c>
      <c r="D22" s="598">
        <f>SUM(D12:D18)+D19</f>
        <v>8653</v>
      </c>
      <c r="E22" s="185" t="s">
        <v>309</v>
      </c>
      <c r="F22" s="228" t="s">
        <v>310</v>
      </c>
      <c r="G22" s="307">
        <v>66</v>
      </c>
      <c r="H22" s="308">
        <v>66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24</v>
      </c>
      <c r="D25" s="308">
        <v>18</v>
      </c>
      <c r="E25" s="185" t="s">
        <v>318</v>
      </c>
      <c r="F25" s="228" t="s">
        <v>319</v>
      </c>
      <c r="G25" s="307">
        <v>6</v>
      </c>
      <c r="H25" s="308">
        <v>16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72</v>
      </c>
      <c r="H27" s="598">
        <f>SUM(H22:H26)</f>
        <v>82</v>
      </c>
    </row>
    <row r="28" spans="1:8" ht="15.75">
      <c r="A28" s="185" t="s">
        <v>79</v>
      </c>
      <c r="B28" s="228" t="s">
        <v>327</v>
      </c>
      <c r="C28" s="307">
        <v>112</v>
      </c>
      <c r="D28" s="308">
        <v>27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136</v>
      </c>
      <c r="D29" s="598">
        <f>SUM(D25:D28)</f>
        <v>45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5961</v>
      </c>
      <c r="D31" s="604">
        <f>D29+D22</f>
        <v>8698</v>
      </c>
      <c r="E31" s="242" t="s">
        <v>800</v>
      </c>
      <c r="F31" s="257" t="s">
        <v>331</v>
      </c>
      <c r="G31" s="244">
        <f>G16+G18+G27</f>
        <v>4389</v>
      </c>
      <c r="H31" s="245">
        <f>H16+H18+H27</f>
        <v>8004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1572</v>
      </c>
      <c r="H33" s="598">
        <f>IF((D31-H31)&gt;0,D31-H31,0)</f>
        <v>694</v>
      </c>
    </row>
    <row r="34" spans="1:8" ht="31.5">
      <c r="A34" s="230" t="s">
        <v>336</v>
      </c>
      <c r="B34" s="229" t="s">
        <v>337</v>
      </c>
      <c r="C34" s="307"/>
      <c r="D34" s="308">
        <v>7</v>
      </c>
      <c r="E34" s="225" t="s">
        <v>338</v>
      </c>
      <c r="F34" s="228" t="s">
        <v>339</v>
      </c>
      <c r="G34" s="307">
        <v>31</v>
      </c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5961</v>
      </c>
      <c r="D36" s="606">
        <f>D31-D34+D35</f>
        <v>8691</v>
      </c>
      <c r="E36" s="253" t="s">
        <v>346</v>
      </c>
      <c r="F36" s="247" t="s">
        <v>347</v>
      </c>
      <c r="G36" s="258">
        <f>G35-G34+G31</f>
        <v>4358</v>
      </c>
      <c r="H36" s="259">
        <f>H35-H34+H31</f>
        <v>8004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1603</v>
      </c>
      <c r="H37" s="245">
        <f>IF((D36-H36)&gt;0,D36-H36,0)</f>
        <v>687</v>
      </c>
    </row>
    <row r="38" spans="1:8" ht="15.75">
      <c r="A38" s="225" t="s">
        <v>352</v>
      </c>
      <c r="B38" s="229" t="s">
        <v>353</v>
      </c>
      <c r="C38" s="597">
        <f>C39+C40+C41</f>
        <v>-13</v>
      </c>
      <c r="D38" s="598">
        <f>D39+D40+D41</f>
        <v>32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-13</v>
      </c>
      <c r="D40" s="308">
        <v>32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1590</v>
      </c>
      <c r="H42" s="235">
        <f>IF(H37&gt;0,IF(D38+H37&lt;0,0,D38+H37),IF(D37-D38&lt;0,D38-D37,0))</f>
        <v>719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807</v>
      </c>
      <c r="H43" s="607">
        <v>288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783</v>
      </c>
      <c r="H44" s="259">
        <f>IF(D42=0,IF(H42-H43&gt;0,H42-H43+D43,0),IF(D42-D43&lt;0,D43-D42+H43,0))</f>
        <v>431</v>
      </c>
    </row>
    <row r="45" spans="1:8" ht="16.5" thickBot="1">
      <c r="A45" s="261" t="s">
        <v>371</v>
      </c>
      <c r="B45" s="262" t="s">
        <v>372</v>
      </c>
      <c r="C45" s="599">
        <f>C36+C38+C42</f>
        <v>5948</v>
      </c>
      <c r="D45" s="600">
        <f>D36+D38+D42</f>
        <v>8723</v>
      </c>
      <c r="E45" s="261" t="s">
        <v>373</v>
      </c>
      <c r="F45" s="263" t="s">
        <v>374</v>
      </c>
      <c r="G45" s="599">
        <f>G42+G36</f>
        <v>5948</v>
      </c>
      <c r="H45" s="600">
        <f>H42+H36</f>
        <v>8723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44067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976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F47" sqref="F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5455</v>
      </c>
      <c r="D11" s="187">
        <v>9575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-2370</v>
      </c>
      <c r="D12" s="187">
        <v>-3872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-3337</v>
      </c>
      <c r="D14" s="187">
        <v>-4506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6</v>
      </c>
      <c r="D19" s="187">
        <v>15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-603</v>
      </c>
      <c r="D20" s="187">
        <v>-734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-849</v>
      </c>
      <c r="D21" s="628">
        <f>SUM(D11:D20)</f>
        <v>478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-61</v>
      </c>
      <c r="D23" s="187">
        <v>-578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75</v>
      </c>
      <c r="D32" s="187">
        <v>75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14</v>
      </c>
      <c r="D33" s="628">
        <f>SUM(D23:D32)</f>
        <v>-500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-10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>
        <v>-273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-10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-10</v>
      </c>
      <c r="D43" s="630">
        <f>SUM(D35:D42)</f>
        <v>-283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-845</v>
      </c>
      <c r="D44" s="298">
        <f>D43+D33+D21</f>
        <v>-305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7200</v>
      </c>
      <c r="D45" s="300">
        <v>7171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6355</v>
      </c>
      <c r="D46" s="302">
        <f>D45+D44</f>
        <v>6866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6295</v>
      </c>
      <c r="D47" s="289">
        <v>6806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60</v>
      </c>
      <c r="D48" s="272">
        <v>60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44067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38" sqref="B38:H3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-530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12457</v>
      </c>
      <c r="J13" s="553">
        <f>'1-Баланс'!H30+'1-Баланс'!H33</f>
        <v>-225</v>
      </c>
      <c r="K13" s="554"/>
      <c r="L13" s="553">
        <f>SUM(C13:K13)</f>
        <v>39252</v>
      </c>
      <c r="M13" s="555">
        <f>'1-Баланс'!H40</f>
        <v>10386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-530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12457</v>
      </c>
      <c r="J17" s="622">
        <f t="shared" si="2"/>
        <v>-225</v>
      </c>
      <c r="K17" s="622">
        <f t="shared" si="2"/>
        <v>0</v>
      </c>
      <c r="L17" s="553">
        <f t="shared" si="1"/>
        <v>39252</v>
      </c>
      <c r="M17" s="623">
        <f t="shared" si="2"/>
        <v>10386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-783</v>
      </c>
      <c r="K18" s="554"/>
      <c r="L18" s="553">
        <f t="shared" si="1"/>
        <v>-783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-13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-13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13</v>
      </c>
      <c r="F28" s="307"/>
      <c r="G28" s="307"/>
      <c r="H28" s="307"/>
      <c r="I28" s="307"/>
      <c r="J28" s="307"/>
      <c r="K28" s="307"/>
      <c r="L28" s="553">
        <f t="shared" si="1"/>
        <v>13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-353</v>
      </c>
      <c r="J30" s="307">
        <v>225</v>
      </c>
      <c r="K30" s="307"/>
      <c r="L30" s="553">
        <f t="shared" si="1"/>
        <v>-128</v>
      </c>
      <c r="M30" s="308">
        <v>-849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-543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12104</v>
      </c>
      <c r="J31" s="622">
        <f t="shared" si="6"/>
        <v>-783</v>
      </c>
      <c r="K31" s="622">
        <f t="shared" si="6"/>
        <v>0</v>
      </c>
      <c r="L31" s="553">
        <f t="shared" si="1"/>
        <v>38328</v>
      </c>
      <c r="M31" s="623">
        <f t="shared" si="6"/>
        <v>9537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-543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12104</v>
      </c>
      <c r="J34" s="556">
        <f t="shared" si="7"/>
        <v>-783</v>
      </c>
      <c r="K34" s="556">
        <f t="shared" si="7"/>
        <v>0</v>
      </c>
      <c r="L34" s="620">
        <f t="shared" si="1"/>
        <v>38328</v>
      </c>
      <c r="M34" s="557">
        <f>M31+M32+M33</f>
        <v>9537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44067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I35" sqref="I3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3947</v>
      </c>
      <c r="E11" s="319"/>
      <c r="F11" s="319"/>
      <c r="G11" s="320">
        <f>D11+E11-F11</f>
        <v>3947</v>
      </c>
      <c r="H11" s="319"/>
      <c r="I11" s="319"/>
      <c r="J11" s="320">
        <f>G11+H11-I11</f>
        <v>3947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3947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25026</v>
      </c>
      <c r="E12" s="319"/>
      <c r="F12" s="319"/>
      <c r="G12" s="320">
        <f aca="true" t="shared" si="2" ref="G12:G41">D12+E12-F12</f>
        <v>25026</v>
      </c>
      <c r="H12" s="319"/>
      <c r="I12" s="319"/>
      <c r="J12" s="320">
        <f aca="true" t="shared" si="3" ref="J12:J41">G12+H12-I12</f>
        <v>25026</v>
      </c>
      <c r="K12" s="319">
        <v>8487</v>
      </c>
      <c r="L12" s="319">
        <v>369</v>
      </c>
      <c r="M12" s="319"/>
      <c r="N12" s="320">
        <f aca="true" t="shared" si="4" ref="N12:N41">K12+L12-M12</f>
        <v>8856</v>
      </c>
      <c r="O12" s="319"/>
      <c r="P12" s="319"/>
      <c r="Q12" s="320">
        <f t="shared" si="0"/>
        <v>8856</v>
      </c>
      <c r="R12" s="331">
        <f t="shared" si="1"/>
        <v>16170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11034</v>
      </c>
      <c r="E13" s="319">
        <v>11</v>
      </c>
      <c r="F13" s="319"/>
      <c r="G13" s="320">
        <f t="shared" si="2"/>
        <v>11045</v>
      </c>
      <c r="H13" s="319"/>
      <c r="I13" s="319"/>
      <c r="J13" s="320">
        <f t="shared" si="3"/>
        <v>11045</v>
      </c>
      <c r="K13" s="319">
        <v>9184</v>
      </c>
      <c r="L13" s="319">
        <v>177</v>
      </c>
      <c r="M13" s="319"/>
      <c r="N13" s="320">
        <f t="shared" si="4"/>
        <v>9361</v>
      </c>
      <c r="O13" s="319"/>
      <c r="P13" s="319"/>
      <c r="Q13" s="320">
        <f t="shared" si="0"/>
        <v>9361</v>
      </c>
      <c r="R13" s="331">
        <f t="shared" si="1"/>
        <v>1684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939</v>
      </c>
      <c r="E15" s="319"/>
      <c r="F15" s="319"/>
      <c r="G15" s="320">
        <f t="shared" si="2"/>
        <v>939</v>
      </c>
      <c r="H15" s="319"/>
      <c r="I15" s="319"/>
      <c r="J15" s="320">
        <f t="shared" si="3"/>
        <v>939</v>
      </c>
      <c r="K15" s="319">
        <v>914</v>
      </c>
      <c r="L15" s="319">
        <v>13</v>
      </c>
      <c r="M15" s="319"/>
      <c r="N15" s="320">
        <f t="shared" si="4"/>
        <v>927</v>
      </c>
      <c r="O15" s="319"/>
      <c r="P15" s="319"/>
      <c r="Q15" s="320">
        <f t="shared" si="0"/>
        <v>927</v>
      </c>
      <c r="R15" s="331">
        <f t="shared" si="1"/>
        <v>12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4422</v>
      </c>
      <c r="E16" s="319">
        <v>34</v>
      </c>
      <c r="F16" s="319"/>
      <c r="G16" s="320">
        <f t="shared" si="2"/>
        <v>4456</v>
      </c>
      <c r="H16" s="319"/>
      <c r="I16" s="319"/>
      <c r="J16" s="320">
        <f t="shared" si="3"/>
        <v>4456</v>
      </c>
      <c r="K16" s="319">
        <v>3776</v>
      </c>
      <c r="L16" s="319">
        <v>104</v>
      </c>
      <c r="M16" s="319"/>
      <c r="N16" s="320">
        <f t="shared" si="4"/>
        <v>3880</v>
      </c>
      <c r="O16" s="319"/>
      <c r="P16" s="319"/>
      <c r="Q16" s="320">
        <f t="shared" si="0"/>
        <v>3880</v>
      </c>
      <c r="R16" s="331">
        <f t="shared" si="1"/>
        <v>576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495</v>
      </c>
      <c r="E17" s="319">
        <v>5</v>
      </c>
      <c r="F17" s="319"/>
      <c r="G17" s="320">
        <f t="shared" si="2"/>
        <v>500</v>
      </c>
      <c r="H17" s="319"/>
      <c r="I17" s="319"/>
      <c r="J17" s="320">
        <f t="shared" si="3"/>
        <v>500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500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45863</v>
      </c>
      <c r="E19" s="321">
        <f>SUM(E11:E18)</f>
        <v>50</v>
      </c>
      <c r="F19" s="321">
        <f>SUM(F11:F18)</f>
        <v>0</v>
      </c>
      <c r="G19" s="320">
        <f t="shared" si="2"/>
        <v>45913</v>
      </c>
      <c r="H19" s="321">
        <f>SUM(H11:H18)</f>
        <v>0</v>
      </c>
      <c r="I19" s="321">
        <f>SUM(I11:I18)</f>
        <v>0</v>
      </c>
      <c r="J19" s="320">
        <f t="shared" si="3"/>
        <v>45913</v>
      </c>
      <c r="K19" s="321">
        <f>SUM(K11:K18)</f>
        <v>22361</v>
      </c>
      <c r="L19" s="321">
        <f>SUM(L11:L18)</f>
        <v>663</v>
      </c>
      <c r="M19" s="321">
        <f>SUM(M11:M18)</f>
        <v>0</v>
      </c>
      <c r="N19" s="320">
        <f t="shared" si="4"/>
        <v>23024</v>
      </c>
      <c r="O19" s="321">
        <f>SUM(O11:O18)</f>
        <v>0</v>
      </c>
      <c r="P19" s="321">
        <f>SUM(P11:P18)</f>
        <v>0</v>
      </c>
      <c r="Q19" s="320">
        <f t="shared" si="0"/>
        <v>23024</v>
      </c>
      <c r="R19" s="331">
        <f t="shared" si="1"/>
        <v>22889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/>
      <c r="F20" s="319"/>
      <c r="G20" s="320">
        <f t="shared" si="2"/>
        <v>3195</v>
      </c>
      <c r="H20" s="319"/>
      <c r="I20" s="319"/>
      <c r="J20" s="320">
        <f t="shared" si="3"/>
        <v>3195</v>
      </c>
      <c r="K20" s="319">
        <v>1573</v>
      </c>
      <c r="L20" s="319">
        <v>48</v>
      </c>
      <c r="M20" s="319"/>
      <c r="N20" s="320">
        <f t="shared" si="4"/>
        <v>1621</v>
      </c>
      <c r="O20" s="319"/>
      <c r="P20" s="319"/>
      <c r="Q20" s="320">
        <f t="shared" si="0"/>
        <v>1621</v>
      </c>
      <c r="R20" s="331">
        <f t="shared" si="1"/>
        <v>1574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50</v>
      </c>
      <c r="E24" s="319"/>
      <c r="F24" s="319"/>
      <c r="G24" s="320">
        <f t="shared" si="2"/>
        <v>50</v>
      </c>
      <c r="H24" s="319"/>
      <c r="I24" s="319"/>
      <c r="J24" s="320">
        <f t="shared" si="3"/>
        <v>50</v>
      </c>
      <c r="K24" s="319">
        <v>38</v>
      </c>
      <c r="L24" s="319">
        <v>3</v>
      </c>
      <c r="M24" s="319"/>
      <c r="N24" s="320">
        <f t="shared" si="4"/>
        <v>41</v>
      </c>
      <c r="O24" s="319"/>
      <c r="P24" s="319"/>
      <c r="Q24" s="320">
        <f t="shared" si="0"/>
        <v>41</v>
      </c>
      <c r="R24" s="331">
        <f t="shared" si="1"/>
        <v>9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107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107</v>
      </c>
      <c r="H27" s="323">
        <f t="shared" si="5"/>
        <v>0</v>
      </c>
      <c r="I27" s="323">
        <f t="shared" si="5"/>
        <v>0</v>
      </c>
      <c r="J27" s="324">
        <f t="shared" si="3"/>
        <v>107</v>
      </c>
      <c r="K27" s="323">
        <f t="shared" si="5"/>
        <v>95</v>
      </c>
      <c r="L27" s="323">
        <f t="shared" si="5"/>
        <v>3</v>
      </c>
      <c r="M27" s="323">
        <f t="shared" si="5"/>
        <v>0</v>
      </c>
      <c r="N27" s="324">
        <f t="shared" si="4"/>
        <v>98</v>
      </c>
      <c r="O27" s="323">
        <f t="shared" si="5"/>
        <v>0</v>
      </c>
      <c r="P27" s="323">
        <f t="shared" si="5"/>
        <v>0</v>
      </c>
      <c r="Q27" s="324">
        <f t="shared" si="0"/>
        <v>98</v>
      </c>
      <c r="R27" s="334">
        <f t="shared" si="1"/>
        <v>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12106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12106</v>
      </c>
      <c r="H29" s="326">
        <f t="shared" si="6"/>
        <v>0</v>
      </c>
      <c r="I29" s="326">
        <f t="shared" si="6"/>
        <v>31</v>
      </c>
      <c r="J29" s="327">
        <f t="shared" si="3"/>
        <v>12075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12075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11538</v>
      </c>
      <c r="E32" s="319"/>
      <c r="F32" s="319"/>
      <c r="G32" s="320">
        <f t="shared" si="2"/>
        <v>11538</v>
      </c>
      <c r="H32" s="319"/>
      <c r="I32" s="319">
        <v>31</v>
      </c>
      <c r="J32" s="320">
        <f t="shared" si="3"/>
        <v>11507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11507</v>
      </c>
    </row>
    <row r="33" spans="1:18" ht="15.75">
      <c r="A33" s="330"/>
      <c r="B33" s="312" t="s">
        <v>115</v>
      </c>
      <c r="C33" s="143" t="s">
        <v>566</v>
      </c>
      <c r="D33" s="319">
        <v>568</v>
      </c>
      <c r="E33" s="319"/>
      <c r="F33" s="319"/>
      <c r="G33" s="320">
        <f t="shared" si="2"/>
        <v>568</v>
      </c>
      <c r="H33" s="319"/>
      <c r="I33" s="319"/>
      <c r="J33" s="320">
        <f t="shared" si="3"/>
        <v>568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1026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1026</v>
      </c>
      <c r="H34" s="315">
        <f t="shared" si="9"/>
        <v>0</v>
      </c>
      <c r="I34" s="315">
        <f t="shared" si="9"/>
        <v>14</v>
      </c>
      <c r="J34" s="320">
        <f t="shared" si="3"/>
        <v>1012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1013</v>
      </c>
    </row>
    <row r="35" spans="1:18" ht="15.75">
      <c r="A35" s="330"/>
      <c r="B35" s="312" t="s">
        <v>121</v>
      </c>
      <c r="C35" s="143" t="s">
        <v>569</v>
      </c>
      <c r="D35" s="319">
        <v>1026</v>
      </c>
      <c r="E35" s="319"/>
      <c r="F35" s="319"/>
      <c r="G35" s="320">
        <f t="shared" si="2"/>
        <v>1026</v>
      </c>
      <c r="H35" s="319"/>
      <c r="I35" s="319">
        <v>14</v>
      </c>
      <c r="J35" s="320">
        <f t="shared" si="3"/>
        <v>1012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1013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13162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13162</v>
      </c>
      <c r="H40" s="321">
        <f t="shared" si="10"/>
        <v>0</v>
      </c>
      <c r="I40" s="321">
        <f t="shared" si="10"/>
        <v>45</v>
      </c>
      <c r="J40" s="320">
        <f t="shared" si="3"/>
        <v>13117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13118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62327</v>
      </c>
      <c r="E42" s="340">
        <f>E19+E20+E21+E27+E40+E41</f>
        <v>50</v>
      </c>
      <c r="F42" s="340">
        <f aca="true" t="shared" si="11" ref="F42:R42">F19+F20+F21+F27+F40+F41</f>
        <v>0</v>
      </c>
      <c r="G42" s="340">
        <f t="shared" si="11"/>
        <v>62377</v>
      </c>
      <c r="H42" s="340">
        <f t="shared" si="11"/>
        <v>0</v>
      </c>
      <c r="I42" s="340">
        <f t="shared" si="11"/>
        <v>45</v>
      </c>
      <c r="J42" s="340">
        <f t="shared" si="11"/>
        <v>62332</v>
      </c>
      <c r="K42" s="340">
        <f t="shared" si="11"/>
        <v>24029</v>
      </c>
      <c r="L42" s="340">
        <f t="shared" si="11"/>
        <v>714</v>
      </c>
      <c r="M42" s="340">
        <f t="shared" si="11"/>
        <v>1</v>
      </c>
      <c r="N42" s="340">
        <f t="shared" si="11"/>
        <v>24742</v>
      </c>
      <c r="O42" s="340">
        <f t="shared" si="11"/>
        <v>0</v>
      </c>
      <c r="P42" s="340">
        <f t="shared" si="11"/>
        <v>0</v>
      </c>
      <c r="Q42" s="340">
        <f t="shared" si="11"/>
        <v>24742</v>
      </c>
      <c r="R42" s="341">
        <f t="shared" si="11"/>
        <v>37590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44067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1">
      <selection activeCell="C99" sqref="C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684</v>
      </c>
      <c r="D26" s="353">
        <f>SUM(D27:D29)</f>
        <v>684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684</v>
      </c>
      <c r="D28" s="359">
        <v>684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240</v>
      </c>
      <c r="D30" s="359">
        <v>240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224</v>
      </c>
      <c r="D40" s="353">
        <f>SUM(D41:D44)</f>
        <v>224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224</v>
      </c>
      <c r="D44" s="359">
        <v>224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1148</v>
      </c>
      <c r="D45" s="429">
        <f>D26+D30+D31+D33+D32+D34+D35+D40</f>
        <v>1148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1148</v>
      </c>
      <c r="D46" s="435">
        <f>D45+D23+D21+D11</f>
        <v>1148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</v>
      </c>
      <c r="D66" s="188"/>
      <c r="E66" s="127">
        <f t="shared" si="1"/>
        <v>2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</v>
      </c>
      <c r="D68" s="426">
        <f>D54+D58+D63+D64+D65+D66</f>
        <v>0</v>
      </c>
      <c r="E68" s="427">
        <f t="shared" si="1"/>
        <v>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1309</v>
      </c>
      <c r="D70" s="188"/>
      <c r="E70" s="127">
        <f t="shared" si="1"/>
        <v>1309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2227</v>
      </c>
      <c r="D73" s="128">
        <f>SUM(D74:D76)</f>
        <v>2227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268</v>
      </c>
      <c r="D74" s="188">
        <v>268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1959</v>
      </c>
      <c r="D76" s="188">
        <v>1959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539</v>
      </c>
      <c r="D77" s="129">
        <f>D78+D80</f>
        <v>539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539</v>
      </c>
      <c r="D78" s="188">
        <v>539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1062</v>
      </c>
      <c r="D87" s="125">
        <f>SUM(D88:D92)+D96</f>
        <v>1062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347</v>
      </c>
      <c r="D89" s="188">
        <v>347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330</v>
      </c>
      <c r="D91" s="188">
        <v>330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245</v>
      </c>
      <c r="D92" s="129">
        <f>SUM(D93:D95)</f>
        <v>245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245</v>
      </c>
      <c r="D95" s="188">
        <v>245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140</v>
      </c>
      <c r="D96" s="188">
        <v>140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348</v>
      </c>
      <c r="D97" s="188">
        <v>348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4176</v>
      </c>
      <c r="D98" s="424">
        <f>D87+D82+D77+D73+D97</f>
        <v>4176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5487</v>
      </c>
      <c r="D99" s="418">
        <f>D98+D70+D68</f>
        <v>4176</v>
      </c>
      <c r="E99" s="418">
        <f>E98+E70+E68</f>
        <v>1311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44067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977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978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7474342</v>
      </c>
      <c r="D13" s="440"/>
      <c r="E13" s="440"/>
      <c r="F13" s="440">
        <v>12106</v>
      </c>
      <c r="G13" s="440"/>
      <c r="H13" s="440">
        <v>31</v>
      </c>
      <c r="I13" s="441">
        <f>F13+G13-H13</f>
        <v>12075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1027</v>
      </c>
      <c r="G16" s="440"/>
      <c r="H16" s="440">
        <v>14</v>
      </c>
      <c r="I16" s="441">
        <f t="shared" si="0"/>
        <v>1013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7974342</v>
      </c>
      <c r="D18" s="447">
        <f t="shared" si="1"/>
        <v>0</v>
      </c>
      <c r="E18" s="447">
        <f t="shared" si="1"/>
        <v>0</v>
      </c>
      <c r="F18" s="447">
        <f t="shared" si="1"/>
        <v>13163</v>
      </c>
      <c r="G18" s="447">
        <f t="shared" si="1"/>
        <v>0</v>
      </c>
      <c r="H18" s="447">
        <f t="shared" si="1"/>
        <v>45</v>
      </c>
      <c r="I18" s="448">
        <f t="shared" si="0"/>
        <v>13118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2586</v>
      </c>
      <c r="G24" s="440"/>
      <c r="H24" s="440">
        <v>95</v>
      </c>
      <c r="I24" s="441">
        <f t="shared" si="0"/>
        <v>2491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13</v>
      </c>
      <c r="G26" s="440"/>
      <c r="H26" s="440"/>
      <c r="I26" s="441">
        <f t="shared" si="0"/>
        <v>13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5944</v>
      </c>
      <c r="G27" s="447">
        <f t="shared" si="2"/>
        <v>0</v>
      </c>
      <c r="H27" s="447">
        <f t="shared" si="2"/>
        <v>95</v>
      </c>
      <c r="I27" s="448">
        <f t="shared" si="0"/>
        <v>5849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44067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30.06.2020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53352</v>
      </c>
      <c r="D6" s="644">
        <f aca="true" t="shared" si="0" ref="D6:D15">C6-E6</f>
        <v>0</v>
      </c>
      <c r="E6" s="643">
        <f>'1-Баланс'!G95</f>
        <v>53352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38328</v>
      </c>
      <c r="D7" s="644">
        <f t="shared" si="0"/>
        <v>31744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-783</v>
      </c>
      <c r="D8" s="644">
        <f t="shared" si="0"/>
        <v>0</v>
      </c>
      <c r="E8" s="643">
        <f>ABS('2-Отчет за доходите'!C44)-ABS('2-Отчет за доходите'!G44)</f>
        <v>-783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7200</v>
      </c>
      <c r="D9" s="644">
        <f t="shared" si="0"/>
        <v>0</v>
      </c>
      <c r="E9" s="643">
        <f>'3-Отчет за паричния поток'!C45</f>
        <v>7200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6355</v>
      </c>
      <c r="D10" s="644">
        <f t="shared" si="0"/>
        <v>0</v>
      </c>
      <c r="E10" s="643">
        <f>'3-Отчет за паричния поток'!C46</f>
        <v>6355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38328</v>
      </c>
      <c r="D11" s="644">
        <f t="shared" si="0"/>
        <v>0</v>
      </c>
      <c r="E11" s="643">
        <f>'4-Отчет за собствения капитал'!L34</f>
        <v>38328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11507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2020-08-24T08:49:45Z</cp:lastPrinted>
  <dcterms:created xsi:type="dcterms:W3CDTF">2006-09-16T00:00:00Z</dcterms:created>
  <dcterms:modified xsi:type="dcterms:W3CDTF">2020-08-24T08:49:50Z</dcterms:modified>
  <cp:category/>
  <cp:version/>
  <cp:contentType/>
  <cp:contentStatus/>
</cp:coreProperties>
</file>