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65386" windowWidth="16395" windowHeight="12210" tabRatio="909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<sst xmlns="http://schemas.openxmlformats.org/spreadsheetml/2006/main" count="1075" uniqueCount="874">
  <si>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</si>
  <si>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</si>
  <si>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</si>
  <si>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</si>
  <si>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</si>
  <si>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</si>
  <si>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</si>
  <si>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</si>
  <si>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</si>
  <si>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</si>
  <si>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</si>
  <si>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</si>
  <si>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</si>
  <si>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</si>
  <si>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</si>
  <si>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</si>
  <si>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</si>
  <si>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</si>
  <si>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</si>
  <si>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</si>
  <si>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</si>
  <si>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</si>
  <si>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</si>
  <si>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</si>
  <si>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</si>
  <si>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</si>
  <si>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</si>
  <si>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</si>
  <si>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</si>
  <si>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</si>
  <si>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</si>
  <si>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</si>
  <si>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</si>
  <si>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</si>
  <si>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</si>
  <si>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</si>
  <si>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</si>
  <si>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</si>
  <si>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</si>
  <si>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</si>
  <si>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</si>
  <si>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</si>
  <si>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</si>
  <si>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</si>
  <si>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</si>
  <si>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</si>
  <si>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</si>
  <si>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</si>
  <si>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</si>
  <si>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</si>
  <si>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</si>
  <si>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</si>
  <si>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</si>
  <si>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</si>
  <si>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</si>
  <si>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</si>
  <si>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</si>
  <si>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</si>
  <si>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</si>
  <si>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</si>
  <si>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</si>
  <si>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</si>
  <si>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</si>
  <si>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</si>
  <si>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</si>
  <si>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</si>
  <si>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</si>
  <si>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</si>
  <si>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</si>
  <si>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</si>
  <si>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</si>
  <si>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</si>
  <si>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</si>
  <si>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</si>
  <si>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</si>
  <si>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</si>
  <si>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</si>
  <si>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</si>
  <si>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</si>
  <si>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</si>
  <si>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</si>
  <si>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</si>
  <si>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</si>
  <si>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</si>
  <si>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</si>
  <si>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</si>
  <si>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</si>
  <si>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</si>
  <si>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</si>
  <si>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</si>
  <si>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</si>
  <si>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</si>
  <si>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</si>
  <si>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</si>
  <si>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</si>
  <si>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</si>
  <si>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</si>
  <si>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</si>
  <si>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</si>
  <si>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</si>
  <si>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</si>
  <si>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</si>
  <si>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</si>
  <si>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</si>
  <si>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</si>
  <si>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</si>
  <si>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</si>
  <si>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</si>
  <si>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</si>
  <si>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</si>
  <si>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</si>
  <si>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</si>
  <si>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</si>
  <si>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</si>
  <si>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</si>
  <si>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</si>
  <si>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</si>
  <si>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</si>
  <si>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</si>
  <si>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</si>
  <si>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</si>
  <si>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</si>
  <si>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</si>
  <si>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</si>
  <si>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</si>
  <si>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</si>
  <si>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</si>
  <si>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</si>
  <si>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</si>
  <si>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</si>
  <si>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</si>
  <si>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</si>
  <si>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</si>
  <si>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</si>
  <si>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</si>
  <si>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</si>
  <si>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</si>
  <si>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</si>
  <si>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</si>
  <si>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</si>
  <si>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</si>
  <si>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</si>
  <si>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</si>
  <si>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</si>
  <si>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</si>
  <si>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</si>
  <si>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</si>
  <si>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</si>
  <si>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</si>
  <si>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</si>
  <si>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</si>
  <si>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</si>
  <si>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</si>
  <si>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</si>
  <si>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</si>
  <si>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</si>
  <si>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</si>
  <si>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</si>
  <si>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</si>
  <si>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</si>
  <si>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</si>
  <si>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</si>
  <si>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</si>
  <si>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</si>
  <si>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</si>
  <si>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</si>
  <si>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</si>
  <si>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</si>
  <si>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</si>
  <si>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</si>
  <si>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</si>
  <si>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</si>
  <si>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</si>
  <si>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</si>
  <si>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</si>
  <si>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</si>
  <si>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</si>
  <si>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</si>
  <si>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</si>
  <si>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</si>
  <si>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</si>
  <si>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</si>
  <si>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</si>
  <si>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</si>
  <si>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</si>
  <si>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</si>
  <si>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</si>
  <si>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</si>
  <si>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</si>
  <si>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</si>
  <si>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</si>
  <si>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</si>
  <si>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</si>
  <si>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</si>
  <si>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</si>
  <si>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</si>
  <si>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</si>
  <si>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</si>
  <si>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</si>
  <si>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</si>
  <si>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</si>
  <si>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</si>
  <si>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</si>
  <si>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</si>
  <si>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</si>
  <si>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</si>
  <si>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</si>
  <si>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</si>
  <si>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</si>
  <si>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</si>
  <si>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</si>
  <si>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</si>
  <si>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</si>
  <si>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</si>
  <si>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</si>
  <si>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</si>
  <si>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</si>
  <si>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</si>
  <si>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</si>
  <si>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</si>
  <si>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</si>
  <si>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</si>
  <si>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</si>
  <si>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</si>
  <si>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</si>
  <si>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</si>
  <si>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</si>
  <si>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</si>
  <si>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</si>
  <si>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</si>
  <si>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</si>
  <si>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</si>
  <si>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</si>
  <si>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</si>
  <si>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</si>
  <si>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</si>
  <si>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</si>
  <si>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</si>
  <si>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</si>
  <si>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</si>
  <si>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</si>
  <si>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</si>
  <si>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</si>
  <si>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</si>
  <si>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</si>
  <si>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</si>
  <si>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</si>
  <si>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</si>
  <si>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</si>
  <si>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</si>
  <si>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</si>
  <si>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</si>
  <si>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</si>
  <si>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</si>
  <si>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</si>
  <si>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</si>
  <si>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</si>
  <si>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</si>
  <si>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</si>
  <si>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</si>
  <si>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</si>
  <si>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</si>
  <si>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</si>
  <si>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</si>
  <si>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</si>
  <si>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</si>
  <si>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</si>
  <si>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</si>
  <si>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</si>
  <si>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</si>
  <si>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</si>
  <si>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</si>
  <si>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</si>
  <si>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</si>
  <si>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</si>
  <si>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</si>
  <si>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</si>
  <si>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</si>
  <si>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</si>
  <si>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</si>
  <si>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</si>
  <si>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</si>
  <si>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</si>
  <si>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</si>
  <si>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</si>
  <si>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</si>
  <si>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</si>
  <si>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</si>
  <si>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</si>
  <si>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</si>
  <si>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</si>
  <si>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</si>
  <si>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</si>
  <si>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</si>
  <si>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</si>
  <si>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</si>
  <si>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</si>
  <si>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</si>
  <si>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</si>
  <si>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</si>
  <si>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</si>
  <si>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</si>
  <si>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</si>
  <si>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</si>
  <si>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</si>
  <si>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</si>
  <si>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</si>
  <si>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</si>
  <si>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</si>
  <si>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</si>
  <si>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</si>
  <si>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</si>
  <si>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</si>
  <si>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</si>
  <si>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</si>
  <si>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</si>
  <si>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</si>
  <si>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</si>
  <si>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</si>
  <si>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</si>
  <si>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</si>
  <si>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</si>
  <si>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</si>
  <si>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</si>
  <si>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</si>
  <si>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</si>
  <si>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</si>
  <si>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</si>
  <si>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</si>
  <si>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</si>
  <si>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</si>
  <si>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</si>
  <si>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</si>
  <si>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</si>
  <si>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</si>
  <si>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</si>
  <si>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</si>
  <si>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</si>
  <si>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</si>
  <si>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</si>
  <si>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</si>
  <si>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</si>
  <si>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</si>
  <si>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</si>
  <si>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</si>
  <si>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</si>
  <si>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</si>
  <si>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</si>
  <si>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</si>
  <si>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</si>
  <si>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</si>
  <si>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</si>
  <si>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</si>
  <si>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</si>
  <si>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</si>
  <si>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</si>
  <si>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</si>
  <si>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</si>
  <si>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</si>
  <si>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</si>
  <si>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</si>
  <si>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</si>
  <si>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</si>
  <si>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</si>
  <si>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</si>
  <si>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</si>
  <si>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</si>
  <si>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</si>
  <si>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</si>
  <si>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</si>
  <si>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</si>
  <si>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</si>
  <si>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</si>
  <si>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</si>
  <si>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</si>
  <si>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</si>
  <si>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</si>
  <si>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</si>
  <si>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</si>
  <si>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</si>
  <si>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</si>
  <si>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</si>
  <si>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</si>
  <si>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</si>
  <si>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</si>
  <si>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</si>
  <si>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</si>
  <si>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</si>
  <si>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</si>
  <si>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</si>
  <si>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</si>
  <si>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</si>
  <si>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</si>
  <si>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</si>
  <si>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</si>
  <si>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</si>
  <si>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</si>
  <si>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</si>
  <si>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</si>
  <si>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</si>
  <si>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</si>
  <si>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</si>
  <si>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</si>
  <si>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</si>
  <si>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</si>
  <si>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</si>
  <si>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</si>
  <si>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</si>
  <si>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</si>
  <si>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</si>
  <si>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</si>
  <si>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</si>
  <si>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</si>
  <si>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</si>
  <si>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</si>
  <si>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</si>
  <si>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</si>
  <si>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</si>
  <si>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</si>
  <si>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</si>
  <si>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</si>
  <si>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</si>
  <si>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</si>
  <si>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</si>
  <si>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</si>
  <si>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</si>
  <si>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</si>
  <si>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</si>
  <si>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</si>
  <si>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</si>
  <si>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</si>
  <si>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</si>
  <si>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</si>
  <si>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</si>
  <si>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</si>
  <si>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</si>
  <si>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</si>
  <si>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</si>
  <si>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</si>
  <si>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</si>
  <si>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</si>
  <si>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</si>
  <si>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</si>
  <si>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</si>
  <si>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</si>
  <si>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</si>
  <si>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</si>
  <si>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</si>
  <si>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</si>
  <si>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</si>
  <si>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</si>
  <si>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</si>
  <si>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</si>
  <si>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</si>
  <si>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</si>
  <si>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</si>
  <si>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</si>
  <si>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</si>
  <si>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</si>
  <si>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</si>
  <si>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</si>
  <si>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</si>
  <si>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</si>
  <si>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</si>
  <si>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</si>
  <si>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</si>
  <si>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</si>
  <si>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</si>
  <si>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</si>
  <si>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</si>
  <si>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</si>
  <si>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</si>
  <si>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</si>
  <si>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</si>
  <si>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</si>
  <si>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</si>
  <si>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</si>
  <si>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</si>
  <si>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</si>
  <si>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</si>
  <si>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</si>
  <si>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</si>
  <si>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</si>
  <si>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</si>
  <si>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</si>
  <si>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</si>
  <si>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</si>
  <si>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</si>
  <si>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</si>
  <si>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</si>
  <si>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</si>
  <si>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</si>
  <si>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</si>
  <si>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</si>
  <si>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</si>
  <si>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</si>
  <si>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</si>
  <si>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</si>
  <si>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</si>
  <si>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</si>
  <si>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</si>
  <si>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</si>
  <si>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</si>
  <si>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</si>
  <si>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</si>
  <si>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</si>
  <si>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</si>
  <si>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</si>
  <si>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</si>
  <si>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</si>
  <si>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</si>
  <si>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</si>
  <si>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</si>
  <si>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</si>
  <si>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</si>
  <si>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</si>
  <si>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</si>
  <si>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</si>
  <si>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</si>
  <si>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</si>
  <si>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</si>
  <si>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</si>
  <si>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</si>
  <si>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</si>
  <si>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</si>
  <si>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</si>
  <si>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</si>
  <si>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</si>
  <si>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</si>
  <si>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</si>
  <si>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</si>
  <si>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</si>
  <si>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</si>
  <si>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</si>
  <si>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</si>
  <si>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</si>
  <si>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</si>
  <si>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</si>
  <si>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</si>
  <si>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</si>
  <si>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</si>
  <si>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</si>
  <si>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</si>
  <si>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</si>
  <si>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</si>
  <si>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</si>
  <si>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</si>
  <si>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</si>
  <si>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</si>
  <si>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</si>
  <si>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</si>
  <si>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</si>
  <si>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</si>
  <si>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</si>
  <si>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</si>
  <si>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</si>
  <si>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</si>
  <si>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</si>
  <si>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</si>
  <si>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</si>
  <si>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</si>
  <si>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</si>
  <si>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</si>
  <si>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</si>
  <si>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</si>
  <si>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</si>
  <si>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</si>
  <si>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</si>
  <si>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</si>
  <si>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</si>
  <si>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</si>
  <si>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</si>
  <si>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</si>
  <si>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</si>
  <si>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</si>
  <si>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</si>
  <si>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</si>
  <si>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</si>
  <si>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</si>
  <si>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</si>
  <si>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</si>
  <si>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</si>
  <si>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</si>
  <si>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</si>
  <si>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</si>
  <si>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</si>
  <si>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</si>
  <si>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</si>
  <si>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</si>
  <si>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</si>
  <si>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</si>
  <si>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</si>
  <si>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</si>
  <si>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</si>
  <si>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</si>
  <si>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</si>
  <si>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</si>
  <si>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</si>
  <si>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</si>
  <si>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</si>
  <si>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</si>
  <si>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</si>
  <si>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</si>
  <si>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</si>
  <si>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</si>
  <si>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</si>
  <si>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</si>
  <si>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</si>
  <si>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</si>
  <si>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</si>
  <si>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</si>
  <si>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</si>
  <si>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</si>
  <si>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</si>
  <si>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</si>
  <si>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</si>
  <si>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</si>
  <si>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</si>
  <si>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</si>
  <si>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</si>
  <si>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</si>
  <si>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</si>
  <si>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</si>
  <si>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</si>
  <si>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</si>
  <si>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</si>
  <si>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</si>
  <si>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</si>
  <si>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</si>
  <si>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</si>
  <si>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</si>
  <si>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</si>
  <si>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</si>
  <si>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</si>
  <si>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</si>
  <si>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</si>
  <si>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</si>
  <si>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</si>
  <si>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</si>
  <si>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</si>
  <si>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</si>
  <si>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</si>
  <si>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</si>
  <si>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</si>
  <si>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</si>
  <si>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</si>
  <si>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</si>
  <si>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</si>
  <si>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</si>
  <si>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</si>
  <si>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</si>
  <si>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</si>
  <si>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</si>
  <si>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</si>
  <si>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</si>
  <si>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</si>
  <si>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</si>
  <si>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</si>
  <si>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</si>
  <si>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</si>
  <si>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</si>
  <si>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</si>
  <si>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</si>
  <si>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</si>
  <si>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</si>
  <si>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</si>
  <si>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</si>
  <si>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</si>
  <si>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</si>
  <si>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</si>
  <si>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</si>
  <si>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</si>
  <si>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</si>
  <si>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</si>
  <si>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</si>
  <si>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</si>
  <si>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</si>
  <si>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</si>
  <si>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</si>
  <si>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</si>
  <si>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</si>
  <si>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</si>
  <si>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</si>
  <si>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</si>
  <si>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</si>
  <si>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</si>
  <si>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</si>
  <si>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</si>
  <si>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</si>
  <si>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</si>
  <si>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</si>
  <si>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</si>
  <si>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</si>
  <si>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</si>
  <si>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</si>
  <si>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</si>
  <si>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</si>
  <si>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</si>
  <si>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</si>
  <si>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</si>
  <si>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</si>
  <si>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</si>
  <si>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</si>
  <si>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</si>
  <si>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</si>
  <si>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</si>
  <si>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</si>
  <si>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</si>
  <si>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</si>
  <si>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</si>
  <si>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</si>
  <si>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</si>
  <si>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</si>
  <si>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</si>
  <si>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</si>
  <si>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</si>
  <si>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</si>
  <si>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</si>
  <si>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</si>
  <si>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</si>
  <si>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</si>
  <si>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</si>
  <si>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</si>
  <si>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</si>
  <si>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</si>
  <si>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</si>
  <si>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</si>
  <si>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</si>
  <si>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</si>
  <si>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</si>
  <si>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</si>
  <si>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</si>
  <si>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</si>
  <si>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</si>
  <si>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</si>
  <si>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</si>
  <si>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</si>
  <si>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</si>
  <si>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</si>
  <si>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</si>
  <si>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</si>
  <si>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</si>
  <si>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</si>
  <si>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</si>
  <si>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</si>
  <si>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</si>
  <si>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</si>
  <si>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</si>
  <si>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</si>
  <si>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</si>
  <si>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</si>
  <si>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</si>
  <si>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</si>
  <si>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</si>
  <si>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</si>
  <si>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</si>
  <si>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</si>
  <si>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</si>
  <si>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</si>
  <si>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</si>
  <si>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</si>
  <si>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</si>
  <si>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</si>
  <si>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</si>
  <si>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</si>
  <si>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</si>
  <si>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</si>
  <si>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</si>
  <si>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</si>
  <si>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</si>
  <si>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</si>
  <si>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</si>
  <si>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</si>
  <si>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</si>
  <si>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</si>
  <si>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</si>
  <si>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</si>
  <si>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</si>
  <si>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</si>
  <si>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</si>
  <si>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</si>
  <si>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</si>
  <si>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</si>
  <si>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</si>
  <si>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</si>
  <si>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</si>
  <si>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</si>
  <si>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</si>
  <si>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</si>
  <si>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</si>
  <si>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</si>
  <si>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</si>
  <si>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</si>
  <si>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</si>
  <si>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</si>
  <si>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</si>
  <si>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</si>
  <si>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</si>
  <si>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</si>
  <si>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</si>
  <si>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</si>
  <si>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</si>
  <si>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</si>
  <si>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</si>
  <si>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</si>
  <si>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</si>
  <si>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</si>
  <si>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</si>
  <si>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</si>
  <si>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</si>
  <si>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</si>
  <si>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</si>
  <si>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</si>
  <si>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</si>
  <si>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</si>
  <si>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</si>
  <si>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</si>
  <si>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</si>
  <si>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</si>
  <si>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</si>
  <si>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</si>
  <si>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</si>
  <si>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</si>
  <si>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</si>
  <si>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</si>
  <si>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</si>
  <si>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</si>
  <si>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</si>
  <si>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</si>
  <si>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</si>
  <si>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</si>
  <si>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</si>
  <si>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</si>
  <si>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</si>
  <si>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</si>
  <si>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</si>
  <si>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</si>
  <si>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</si>
  <si>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</si>
  <si>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</si>
  <si>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</si>
  <si>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</si>
  <si>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</si>
  <si>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</si>
  <si>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</si>
  <si>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</si>
  <si>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</si>
  <si>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</si>
  <si>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</si>
  <si>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</si>
  <si>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</si>
  <si>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</si>
  <si>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</si>
  <si>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</si>
  <si>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</si>
  <si>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</si>
  <si>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</si>
  <si>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</si>
  <si>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</si>
  <si>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</si>
  <si>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</si>
  <si>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</si>
  <si>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</si>
  <si>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</si>
  <si>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неконсолидиран</t>
  </si>
  <si>
    <t>(Вл.Ангелов)</t>
  </si>
  <si>
    <t>(Владимир Ангелов)</t>
  </si>
  <si>
    <t xml:space="preserve">   (Владимир Ангелов)</t>
  </si>
  <si>
    <t>Дата на съставяне:27.04.2010 год.</t>
  </si>
  <si>
    <t>към 31.03.2010 година</t>
  </si>
  <si>
    <t>27.04.2010</t>
  </si>
  <si>
    <t xml:space="preserve">Дата на съставяне: 27.04.2010год.                                      </t>
  </si>
  <si>
    <t xml:space="preserve">Дата на съставяне: 27.04.2010 год.                                      </t>
  </si>
  <si>
    <t>Дата на съставяне: 27.04.2010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</si>
</sst>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7">
      <selection activeCell="A98" sqref="A9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130786407</v>
      </c>
    </row>
    <row r="4" spans="1:8" ht="15">
      <c r="A4" s="575" t="s">
        <v>3</v>
      </c>
      <c r="B4" s="581"/>
      <c r="C4" s="581"/>
      <c r="D4" s="581"/>
      <c r="E4" s="460" t="s">
        <v>864</v>
      </c>
      <c r="F4" s="577" t="s">
        <v>4</v>
      </c>
      <c r="G4" s="578"/>
      <c r="H4" s="460"/>
    </row>
    <row r="5" spans="1:8" ht="15">
      <c r="A5" s="575" t="s">
        <v>5</v>
      </c>
      <c r="B5" s="576"/>
      <c r="C5" s="576"/>
      <c r="D5" s="576"/>
      <c r="E5" s="503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311</v>
      </c>
      <c r="D13" s="151">
        <v>440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98</v>
      </c>
      <c r="D15" s="151">
        <v>105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</v>
      </c>
      <c r="D16" s="151">
        <v>27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433</v>
      </c>
      <c r="D19" s="155">
        <f>SUM(D11:D18)</f>
        <v>572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8</v>
      </c>
      <c r="D23" s="151">
        <v>11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20</v>
      </c>
      <c r="D24" s="151">
        <v>26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28</v>
      </c>
      <c r="D27" s="155">
        <f>SUM(D23:D26)</f>
        <v>37</v>
      </c>
      <c r="E27" s="253" t="s">
        <v>83</v>
      </c>
      <c r="F27" s="242" t="s">
        <v>84</v>
      </c>
      <c r="G27" s="154">
        <f>SUM(G28:G30)</f>
        <v>-8398</v>
      </c>
      <c r="H27" s="154">
        <f>SUM(H28:H30)</f>
        <v>-7070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-8398</v>
      </c>
      <c r="H29" s="316">
        <v>-7070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-301</v>
      </c>
      <c r="H32" s="316">
        <v>-1328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-8699</v>
      </c>
      <c r="H33" s="154">
        <f>H27+H31+H32</f>
        <v>-8398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-1699</v>
      </c>
      <c r="H36" s="154">
        <f>H25+H17+H33</f>
        <v>-1398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>
        <v>50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218</v>
      </c>
      <c r="D54" s="151">
        <v>218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729</v>
      </c>
      <c r="D55" s="155">
        <f>D19+D20+D21+D27+D32+D45+D51+D53+D54</f>
        <v>877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125</v>
      </c>
      <c r="D58" s="151">
        <v>127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3450</v>
      </c>
      <c r="H61" s="154">
        <f>SUM(H62:H68)</f>
        <v>3234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1726+1+1055</f>
        <v>2782</v>
      </c>
      <c r="H62" s="152">
        <v>2614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125</v>
      </c>
      <c r="D64" s="155">
        <f>SUM(D58:D63)</f>
        <v>127</v>
      </c>
      <c r="E64" s="237" t="s">
        <v>200</v>
      </c>
      <c r="F64" s="242" t="s">
        <v>201</v>
      </c>
      <c r="G64" s="152">
        <f>592+9+5+4</f>
        <v>610</v>
      </c>
      <c r="H64" s="152">
        <v>579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41+3</f>
        <v>44</v>
      </c>
      <c r="H66" s="152">
        <v>38</v>
      </c>
    </row>
    <row r="67" spans="1:8" ht="15">
      <c r="A67" s="235" t="s">
        <v>207</v>
      </c>
      <c r="B67" s="241" t="s">
        <v>208</v>
      </c>
      <c r="C67" s="151">
        <f>22+82+194</f>
        <v>298</v>
      </c>
      <c r="D67" s="151">
        <f>17+85+169-12-1</f>
        <v>258</v>
      </c>
      <c r="E67" s="237" t="s">
        <v>209</v>
      </c>
      <c r="F67" s="242" t="s">
        <v>210</v>
      </c>
      <c r="G67" s="152">
        <v>9</v>
      </c>
      <c r="H67" s="152">
        <v>3</v>
      </c>
    </row>
    <row r="68" spans="1:8" ht="15">
      <c r="A68" s="235" t="s">
        <v>211</v>
      </c>
      <c r="B68" s="241" t="s">
        <v>212</v>
      </c>
      <c r="C68" s="151">
        <f>159+6+11+45</f>
        <v>221</v>
      </c>
      <c r="D68" s="151">
        <f>5+11+45+159+1</f>
        <v>221</v>
      </c>
      <c r="E68" s="237" t="s">
        <v>213</v>
      </c>
      <c r="F68" s="242" t="s">
        <v>214</v>
      </c>
      <c r="G68" s="152">
        <v>5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25+2+72+23+23+39</f>
        <v>184</v>
      </c>
      <c r="H69" s="152">
        <f>15+2+3+72+23+79+12+1</f>
        <v>207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3707</v>
      </c>
      <c r="H71" s="161">
        <f>H59+H60+H61+H69+H70</f>
        <v>3514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</v>
      </c>
      <c r="D72" s="151">
        <v>19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22+9+3</f>
        <v>34</v>
      </c>
      <c r="D74" s="151">
        <f>21+161+8-159</f>
        <v>31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570</v>
      </c>
      <c r="D75" s="155">
        <f>SUM(D67:D74)</f>
        <v>529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3743</v>
      </c>
      <c r="H79" s="162">
        <f>H71+H74+H75+H76</f>
        <v>3550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f>39+15+1+545+17</f>
        <v>617</v>
      </c>
      <c r="D89" s="151">
        <f>39+15+1+545+17</f>
        <v>617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618</v>
      </c>
      <c r="D91" s="155">
        <f>SUM(D87:D90)</f>
        <v>617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1315</v>
      </c>
      <c r="D93" s="155">
        <f>D64+D75+D84+D91+D92</f>
        <v>1275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2044</v>
      </c>
      <c r="D94" s="164">
        <f>D93+D55</f>
        <v>2152</v>
      </c>
      <c r="E94" s="449" t="s">
        <v>270</v>
      </c>
      <c r="F94" s="289" t="s">
        <v>271</v>
      </c>
      <c r="G94" s="165">
        <f>G36+G39+G55+G79</f>
        <v>2044</v>
      </c>
      <c r="H94" s="165">
        <f>H36+H39+H55+H79</f>
        <v>2152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4">
        <f>'справка №1-БАЛАНС '!H3</f>
        <v>130786407</v>
      </c>
    </row>
    <row r="3" spans="1:8" ht="15">
      <c r="A3" s="466" t="s">
        <v>275</v>
      </c>
      <c r="B3" s="584" t="str">
        <f>'справка №1-БАЛАНС '!E4</f>
        <v>неконсолидиран</v>
      </c>
      <c r="C3" s="584"/>
      <c r="D3" s="584"/>
      <c r="E3" s="584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5" t="str">
        <f>'справка №1-БАЛАНС '!E5</f>
        <v>към 31.03.2010 година</v>
      </c>
      <c r="C4" s="585"/>
      <c r="D4" s="585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5</v>
      </c>
      <c r="D9" s="46">
        <v>26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197</v>
      </c>
      <c r="D10" s="46">
        <v>294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148</v>
      </c>
      <c r="D11" s="46">
        <v>204</v>
      </c>
      <c r="E11" s="300" t="s">
        <v>293</v>
      </c>
      <c r="F11" s="547" t="s">
        <v>294</v>
      </c>
      <c r="G11" s="548">
        <v>145</v>
      </c>
      <c r="H11" s="548">
        <v>384</v>
      </c>
    </row>
    <row r="12" spans="1:8" ht="12">
      <c r="A12" s="298" t="s">
        <v>295</v>
      </c>
      <c r="B12" s="299" t="s">
        <v>296</v>
      </c>
      <c r="C12" s="46">
        <v>90</v>
      </c>
      <c r="D12" s="46">
        <v>284</v>
      </c>
      <c r="E12" s="300" t="s">
        <v>78</v>
      </c>
      <c r="F12" s="547" t="s">
        <v>297</v>
      </c>
      <c r="G12" s="548">
        <v>29</v>
      </c>
      <c r="H12" s="548">
        <v>14</v>
      </c>
    </row>
    <row r="13" spans="1:18" ht="12">
      <c r="A13" s="298" t="s">
        <v>298</v>
      </c>
      <c r="B13" s="299" t="s">
        <v>299</v>
      </c>
      <c r="C13" s="46">
        <v>21</v>
      </c>
      <c r="D13" s="46">
        <v>70</v>
      </c>
      <c r="E13" s="301" t="s">
        <v>51</v>
      </c>
      <c r="F13" s="549" t="s">
        <v>300</v>
      </c>
      <c r="G13" s="546">
        <f>SUM(G9:G12)</f>
        <v>174</v>
      </c>
      <c r="H13" s="546">
        <f>SUM(H9:H12)</f>
        <v>398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>
        <v>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461</v>
      </c>
      <c r="D19" s="49">
        <f>SUM(D9:D15)+D16</f>
        <v>882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13</v>
      </c>
      <c r="D22" s="46">
        <v>22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24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14</v>
      </c>
      <c r="D26" s="49">
        <f>SUM(D22:D25)</f>
        <v>25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337</v>
      </c>
      <c r="B28" s="293" t="s">
        <v>338</v>
      </c>
      <c r="C28" s="50">
        <f>C26+C19</f>
        <v>475</v>
      </c>
      <c r="D28" s="50">
        <f>D26+D19</f>
        <v>907</v>
      </c>
      <c r="E28" s="127" t="s">
        <v>339</v>
      </c>
      <c r="F28" s="552" t="s">
        <v>340</v>
      </c>
      <c r="G28" s="546">
        <f>G13+G15+G24</f>
        <v>174</v>
      </c>
      <c r="H28" s="546">
        <f>H13+H15+H24</f>
        <v>398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301</v>
      </c>
      <c r="H30" s="53">
        <f>IF((D28-H28)&gt;0,D28-H28,0)</f>
        <v>509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475</v>
      </c>
      <c r="D33" s="49">
        <f>D28+D31+D32</f>
        <v>907</v>
      </c>
      <c r="E33" s="127" t="s">
        <v>353</v>
      </c>
      <c r="F33" s="552" t="s">
        <v>354</v>
      </c>
      <c r="G33" s="53">
        <f>G32+G31+G28</f>
        <v>174</v>
      </c>
      <c r="H33" s="53">
        <f>H32+H31+H28</f>
        <v>398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301</v>
      </c>
      <c r="H34" s="546">
        <f>IF((D33-H33)&gt;0,D33-H33,0)</f>
        <v>509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24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301</v>
      </c>
      <c r="H39" s="557">
        <f>IF(H34&gt;0,IF(D35+H34&lt;0,0,D35+H34),IF(D34-D35&lt;0,D35-D34,0))</f>
        <v>509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301</v>
      </c>
      <c r="H41" s="52">
        <f>IF(D39=0,IF(H39-H40&gt;0,H39-H40+D40,0),IF(D39-D40&lt;0,D40-D39+H40,0))</f>
        <v>509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475</v>
      </c>
      <c r="D42" s="53">
        <f>D33+D35+D39</f>
        <v>907</v>
      </c>
      <c r="E42" s="128" t="s">
        <v>380</v>
      </c>
      <c r="F42" s="129" t="s">
        <v>381</v>
      </c>
      <c r="G42" s="53">
        <f>G39+G33</f>
        <v>475</v>
      </c>
      <c r="H42" s="53">
        <f>H39+H33</f>
        <v>907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870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 t="s">
        <v>866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31.03.2010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102</v>
      </c>
      <c r="D10" s="54">
        <v>483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-52</v>
      </c>
      <c r="D11" s="54">
        <v>-188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-85</v>
      </c>
      <c r="D13" s="54">
        <v>-321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37</v>
      </c>
      <c r="D19" s="54">
        <v>-41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</v>
      </c>
      <c r="D20" s="55">
        <f>SUM(D10:D19)</f>
        <v>-76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80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>
        <v>-3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</v>
      </c>
      <c r="D42" s="55">
        <f>SUM(D34:D41)</f>
        <v>77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0</v>
      </c>
      <c r="D44" s="132">
        <v>546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</v>
      </c>
      <c r="D45" s="55">
        <f>D44+D43</f>
        <v>545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2" sqref="A42:A43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1" t="str">
        <f>'справка №1-БАЛАНС 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5" t="str">
        <f>'справка №1-БАЛАНС '!E5</f>
        <v>към 31.03.2010 година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-8398</v>
      </c>
      <c r="K11" s="60"/>
      <c r="L11" s="344">
        <f>SUM(C11:K11)</f>
        <v>-1398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-8398</v>
      </c>
      <c r="K15" s="61">
        <f t="shared" si="2"/>
        <v>0</v>
      </c>
      <c r="L15" s="344">
        <f t="shared" si="1"/>
        <v>-1398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-301</v>
      </c>
      <c r="K16" s="60"/>
      <c r="L16" s="344">
        <f t="shared" si="1"/>
        <v>-301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-8699</v>
      </c>
      <c r="K29" s="59">
        <f t="shared" si="6"/>
        <v>0</v>
      </c>
      <c r="L29" s="344">
        <f t="shared" si="1"/>
        <v>-1699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-8699</v>
      </c>
      <c r="K32" s="59">
        <f t="shared" si="7"/>
        <v>0</v>
      </c>
      <c r="L32" s="344">
        <f t="shared" si="1"/>
        <v>-1699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872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862</v>
      </c>
      <c r="K38" s="15"/>
      <c r="L38" s="590"/>
      <c r="M38" s="590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 t="s">
        <v>866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25" activeCellId="1" sqref="R17 R2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 '!E3</f>
        <v>Транскарт АД</v>
      </c>
      <c r="D2" s="601"/>
      <c r="E2" s="601"/>
      <c r="F2" s="601"/>
      <c r="G2" s="601"/>
      <c r="H2" s="601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599" t="s">
        <v>5</v>
      </c>
      <c r="B3" s="600"/>
      <c r="C3" s="602" t="str">
        <f>'справка №1-БАЛАНС '!E5</f>
        <v>към 31.03.2010 година</v>
      </c>
      <c r="D3" s="602"/>
      <c r="E3" s="602"/>
      <c r="F3" s="484"/>
      <c r="G3" s="484"/>
      <c r="H3" s="484"/>
      <c r="I3" s="484"/>
      <c r="J3" s="484"/>
      <c r="K3" s="484"/>
      <c r="L3" s="484"/>
      <c r="M3" s="607" t="s">
        <v>4</v>
      </c>
      <c r="N3" s="607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8" t="s">
        <v>464</v>
      </c>
      <c r="B5" s="609"/>
      <c r="C5" s="59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60">
      <c r="A6" s="610"/>
      <c r="B6" s="611"/>
      <c r="C6" s="59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5984</v>
      </c>
      <c r="E11" s="189"/>
      <c r="F11" s="189"/>
      <c r="G11" s="74">
        <f t="shared" si="2"/>
        <v>5984</v>
      </c>
      <c r="H11" s="65"/>
      <c r="I11" s="65"/>
      <c r="J11" s="74">
        <f t="shared" si="3"/>
        <v>5984</v>
      </c>
      <c r="K11" s="65">
        <v>5544</v>
      </c>
      <c r="L11" s="65">
        <v>129</v>
      </c>
      <c r="M11" s="65"/>
      <c r="N11" s="74">
        <f t="shared" si="4"/>
        <v>5673</v>
      </c>
      <c r="O11" s="65"/>
      <c r="P11" s="65"/>
      <c r="Q11" s="74">
        <f t="shared" si="0"/>
        <v>5673</v>
      </c>
      <c r="R11" s="74">
        <f t="shared" si="1"/>
        <v>311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175</v>
      </c>
      <c r="E13" s="189"/>
      <c r="F13" s="189"/>
      <c r="G13" s="74">
        <f t="shared" si="2"/>
        <v>175</v>
      </c>
      <c r="H13" s="65"/>
      <c r="I13" s="65"/>
      <c r="J13" s="74">
        <f t="shared" si="3"/>
        <v>175</v>
      </c>
      <c r="K13" s="65">
        <v>70</v>
      </c>
      <c r="L13" s="65">
        <v>7</v>
      </c>
      <c r="M13" s="65"/>
      <c r="N13" s="74">
        <f t="shared" si="4"/>
        <v>77</v>
      </c>
      <c r="O13" s="65"/>
      <c r="P13" s="65"/>
      <c r="Q13" s="74">
        <f t="shared" si="0"/>
        <v>77</v>
      </c>
      <c r="R13" s="74">
        <f t="shared" si="1"/>
        <v>98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114</v>
      </c>
      <c r="E14" s="189"/>
      <c r="F14" s="189"/>
      <c r="G14" s="74">
        <f t="shared" si="2"/>
        <v>114</v>
      </c>
      <c r="H14" s="65"/>
      <c r="I14" s="65"/>
      <c r="J14" s="74">
        <f t="shared" si="3"/>
        <v>114</v>
      </c>
      <c r="K14" s="65">
        <v>87</v>
      </c>
      <c r="L14" s="65">
        <v>3</v>
      </c>
      <c r="M14" s="65"/>
      <c r="N14" s="74">
        <f t="shared" si="4"/>
        <v>90</v>
      </c>
      <c r="O14" s="65"/>
      <c r="P14" s="65"/>
      <c r="Q14" s="74">
        <f t="shared" si="0"/>
        <v>90</v>
      </c>
      <c r="R14" s="74">
        <f t="shared" si="1"/>
        <v>24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6273</v>
      </c>
      <c r="E17" s="194">
        <f>SUM(E9:E16)</f>
        <v>0</v>
      </c>
      <c r="F17" s="194">
        <f>SUM(F9:F16)</f>
        <v>0</v>
      </c>
      <c r="G17" s="74">
        <f t="shared" si="2"/>
        <v>6273</v>
      </c>
      <c r="H17" s="75">
        <f>SUM(H9:H16)</f>
        <v>0</v>
      </c>
      <c r="I17" s="75">
        <f>SUM(I9:I16)</f>
        <v>0</v>
      </c>
      <c r="J17" s="74">
        <f t="shared" si="3"/>
        <v>6273</v>
      </c>
      <c r="K17" s="75">
        <f>SUM(K9:K16)</f>
        <v>5701</v>
      </c>
      <c r="L17" s="75">
        <f>SUM(L9:L16)</f>
        <v>139</v>
      </c>
      <c r="M17" s="75">
        <f>SUM(M9:M16)</f>
        <v>0</v>
      </c>
      <c r="N17" s="74">
        <f t="shared" si="4"/>
        <v>5840</v>
      </c>
      <c r="O17" s="75">
        <f>SUM(O9:O16)</f>
        <v>0</v>
      </c>
      <c r="P17" s="75">
        <f>SUM(P9:P16)</f>
        <v>0</v>
      </c>
      <c r="Q17" s="74">
        <f t="shared" si="5"/>
        <v>5840</v>
      </c>
      <c r="R17" s="74">
        <f t="shared" si="6"/>
        <v>433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92</v>
      </c>
      <c r="L21" s="65">
        <v>3</v>
      </c>
      <c r="M21" s="65"/>
      <c r="N21" s="74">
        <f t="shared" si="4"/>
        <v>95</v>
      </c>
      <c r="O21" s="65"/>
      <c r="P21" s="65"/>
      <c r="Q21" s="74">
        <f t="shared" si="5"/>
        <v>95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757</v>
      </c>
      <c r="L22" s="65">
        <v>6</v>
      </c>
      <c r="M22" s="65"/>
      <c r="N22" s="74">
        <f t="shared" si="4"/>
        <v>763</v>
      </c>
      <c r="O22" s="65"/>
      <c r="P22" s="65"/>
      <c r="Q22" s="74">
        <f t="shared" si="5"/>
        <v>763</v>
      </c>
      <c r="R22" s="74">
        <f t="shared" si="6"/>
        <v>20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849</v>
      </c>
      <c r="L25" s="66">
        <f t="shared" si="7"/>
        <v>9</v>
      </c>
      <c r="M25" s="66">
        <f t="shared" si="7"/>
        <v>0</v>
      </c>
      <c r="N25" s="67">
        <f t="shared" si="4"/>
        <v>858</v>
      </c>
      <c r="O25" s="66">
        <f t="shared" si="7"/>
        <v>0</v>
      </c>
      <c r="P25" s="66">
        <f t="shared" si="7"/>
        <v>0</v>
      </c>
      <c r="Q25" s="67">
        <f t="shared" si="5"/>
        <v>858</v>
      </c>
      <c r="R25" s="67">
        <f t="shared" si="6"/>
        <v>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7159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7159</v>
      </c>
      <c r="H40" s="438">
        <f t="shared" si="13"/>
        <v>0</v>
      </c>
      <c r="I40" s="438">
        <f t="shared" si="13"/>
        <v>0</v>
      </c>
      <c r="J40" s="438">
        <f t="shared" si="13"/>
        <v>7159</v>
      </c>
      <c r="K40" s="438">
        <f t="shared" si="13"/>
        <v>6550</v>
      </c>
      <c r="L40" s="438">
        <f t="shared" si="13"/>
        <v>148</v>
      </c>
      <c r="M40" s="438">
        <f t="shared" si="13"/>
        <v>0</v>
      </c>
      <c r="N40" s="438">
        <f t="shared" si="13"/>
        <v>6698</v>
      </c>
      <c r="O40" s="438">
        <f t="shared" si="13"/>
        <v>0</v>
      </c>
      <c r="P40" s="438">
        <f t="shared" si="13"/>
        <v>0</v>
      </c>
      <c r="Q40" s="438">
        <f t="shared" si="13"/>
        <v>6698</v>
      </c>
      <c r="R40" s="438">
        <f t="shared" si="13"/>
        <v>461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872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598"/>
      <c r="L44" s="598"/>
      <c r="M44" s="598"/>
      <c r="N44" s="598"/>
      <c r="O44" s="603" t="s">
        <v>780</v>
      </c>
      <c r="P44" s="604"/>
      <c r="Q44" s="604"/>
      <c r="R44" s="60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D112" sqref="D112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8" t="str">
        <f>'справка №1-БАЛАНС '!E3</f>
        <v>Транскарт АД</v>
      </c>
      <c r="C3" s="619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6" t="str">
        <f>'справка №1-БАЛАНС '!E5</f>
        <v>към 31.03.2010 година</v>
      </c>
      <c r="C4" s="617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24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218</v>
      </c>
      <c r="D21" s="108">
        <v>218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298</v>
      </c>
      <c r="D24" s="119">
        <f>SUM(D25:D27)</f>
        <v>298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298</v>
      </c>
      <c r="D26" s="108">
        <v>298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221</v>
      </c>
      <c r="D28" s="108">
        <v>221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17</v>
      </c>
      <c r="D35" s="108">
        <v>17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570</v>
      </c>
      <c r="D43" s="104">
        <f>D24+D28+D29+D31+D30+D32+D33+D38</f>
        <v>570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788</v>
      </c>
      <c r="D44" s="103">
        <f>D43+D21+D19+D9</f>
        <v>788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2782</v>
      </c>
      <c r="D71" s="105">
        <f>SUM(D72:D74)</f>
        <v>2782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2782</v>
      </c>
      <c r="D72" s="108">
        <v>2782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668</v>
      </c>
      <c r="D85" s="104">
        <f>SUM(D86:D90)+D94</f>
        <v>668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610</v>
      </c>
      <c r="D87" s="108">
        <v>610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9</v>
      </c>
      <c r="D94" s="108">
        <v>9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184</v>
      </c>
      <c r="D95" s="108">
        <v>184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3634</v>
      </c>
      <c r="D96" s="104">
        <f>D85+D80+D75+D71+D95</f>
        <v>3634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3634</v>
      </c>
      <c r="D97" s="104">
        <f>D96+D68+D66</f>
        <v>3634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4" sqref="C34"/>
    </sheetView>
  </sheetViews>
  <sheetFormatPr defaultColWidth="10.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499">
        <f>'справка №1-БАЛАНС '!H3</f>
        <v>130786407</v>
      </c>
    </row>
    <row r="5" spans="1:9" ht="15">
      <c r="A5" s="500" t="s">
        <v>5</v>
      </c>
      <c r="B5" s="621" t="str">
        <f>'справка №1-БАЛАНС '!E5</f>
        <v>към 31.03.2010 година</v>
      </c>
      <c r="C5" s="621"/>
      <c r="D5" s="621"/>
      <c r="E5" s="621"/>
      <c r="F5" s="621"/>
      <c r="G5" s="624" t="s">
        <v>4</v>
      </c>
      <c r="H5" s="625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873</v>
      </c>
      <c r="B30" s="623"/>
      <c r="C30" s="623"/>
      <c r="D30" s="458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521" t="s">
        <v>866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27" sqref="C27"/>
    </sheetView>
  </sheetViews>
  <sheetFormatPr defaultColWidth="10.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31.03.2010 година</v>
      </c>
      <c r="C6" s="628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873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515" t="s">
        <v>866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StanevaH</cp:lastModifiedBy>
  <cp:lastPrinted>2010-04-30T08:54:15Z</cp:lastPrinted>
  <dcterms:created xsi:type="dcterms:W3CDTF">2000-06-29T12:02:40Z</dcterms:created>
  <dcterms:modified xsi:type="dcterms:W3CDTF">2010-04-30T12:09:20Z</dcterms:modified>
  <cp:category/>
  <cp:version/>
  <cp:contentType/>
  <cp:contentStatus/>
</cp:coreProperties>
</file>