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2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  <externalReference r:id="rId10"/>
  </externalReferences>
  <definedNames>
    <definedName name="AS2DocOpenMode" hidden="1">"AS2DocumentEdit"</definedName>
    <definedName name="_xlnm.Print_Area" localSheetId="3">'CFS'!$A$1:$E$61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'CFS'!$70:$65536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'CFS'!$A$1:$E$45</definedName>
    <definedName name="Z_2BD2C2C3_AF9C_11D6_9CEF_00D009775214_.wvu.Rows" localSheetId="3" hidden="1">'CFS'!$68:$65536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'CFS'!$70:$65536,'CFS'!$52:$53</definedName>
    <definedName name="Z_92AC9888_5B7E_11D6_9CEE_00D009757B57_.wvu.Cols" localSheetId="3" hidden="1">'CFS'!$F:$F</definedName>
    <definedName name="Z_9656BBF7_C4A3_41EC_B0C6_A21B380E3C2F_.wvu.Cols" localSheetId="3" hidden="1">'CFS'!$F:$F</definedName>
    <definedName name="Z_9656BBF7_C4A3_41EC_B0C6_A21B380E3C2F_.wvu.Cols" localSheetId="4" hidden="1">'EQS'!#REF!</definedName>
    <definedName name="Z_9656BBF7_C4A3_41EC_B0C6_A21B380E3C2F_.wvu.PrintArea" localSheetId="4" hidden="1">'EQS'!$A$1:$Q$39</definedName>
    <definedName name="Z_9656BBF7_C4A3_41EC_B0C6_A21B380E3C2F_.wvu.Rows" localSheetId="3" hidden="1">'CFS'!$70:$65536,'CFS'!$52:$53</definedName>
  </definedNames>
  <calcPr fullCalcOnLoad="1"/>
</workbook>
</file>

<file path=xl/comments4.xml><?xml version="1.0" encoding="utf-8"?>
<comments xmlns="http://schemas.openxmlformats.org/spreadsheetml/2006/main">
  <authors>
    <author>Lazarinka Georgieva</author>
  </authors>
  <commentList>
    <comment ref="E53" authorId="0">
      <text>
        <r>
          <rPr>
            <b/>
            <sz val="9"/>
            <rFont val="Tahoma"/>
            <family val="2"/>
          </rPr>
          <t>Lazarinka Georgieva:</t>
        </r>
        <r>
          <rPr>
            <sz val="9"/>
            <rFont val="Tahoma"/>
            <family val="2"/>
          </rPr>
          <t xml:space="preserve">
трайно блокирани</t>
        </r>
      </text>
    </comment>
  </commentList>
</comments>
</file>

<file path=xl/sharedStrings.xml><?xml version="1.0" encoding="utf-8"?>
<sst xmlns="http://schemas.openxmlformats.org/spreadsheetml/2006/main" count="233" uniqueCount="190">
  <si>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</si>
  <si>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</si>
  <si>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</si>
  <si>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</si>
  <si>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</si>
  <si>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</si>
  <si>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</si>
  <si>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Платени данъци върху печалбата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</si>
  <si>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</si>
  <si>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</si>
  <si>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</si>
  <si>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</si>
  <si>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</si>
  <si>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</si>
  <si>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</si>
  <si>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</si>
  <si>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Нетна печалба за годината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</si>
  <si>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</si>
  <si>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</si>
  <si>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</si>
  <si>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</si>
  <si>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</si>
  <si>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</si>
  <si>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</si>
  <si>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</si>
  <si>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</si>
  <si>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</si>
  <si>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Други постъпления/(плащания), нетно</t>
  </si>
  <si>
    <t>Инвестиции на разположение и за продажба</t>
  </si>
  <si>
    <t>Основен акционерен капитал</t>
  </si>
  <si>
    <t>Платени данъци (без данъци върху печалбата)</t>
  </si>
  <si>
    <t>АФА ООД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</si>
  <si>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</si>
  <si>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</si>
  <si>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</si>
  <si>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</si>
  <si>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</si>
  <si>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</si>
  <si>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</si>
  <si>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</si>
  <si>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</si>
  <si>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</si>
  <si>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</si>
  <si>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</si>
  <si>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</si>
  <si>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</si>
  <si>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</si>
  <si>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</si>
  <si>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</si>
  <si>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</si>
  <si>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</si>
  <si>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</si>
  <si>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</si>
  <si>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Нетни парични потоци използвани в инвестиционна дейност</t>
  </si>
  <si>
    <t>Изплатени дивиденти</t>
  </si>
  <si>
    <t>гр. София</t>
  </si>
  <si>
    <t>ул. Илиенско шосе 16</t>
  </si>
  <si>
    <t>Адриана Балева</t>
  </si>
  <si>
    <t>Галина Ангелова</t>
  </si>
  <si>
    <t>Венелин Гачев</t>
  </si>
  <si>
    <t>Райфайзенбанк (България)  ЕАД</t>
  </si>
  <si>
    <t>Банка ДСК ЕАД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</si>
  <si>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</si>
  <si>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</si>
  <si>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</si>
  <si>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</si>
  <si>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</si>
  <si>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</si>
  <si>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</si>
  <si>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>Андрей Брешков</t>
  </si>
  <si>
    <t xml:space="preserve">Разпределение на печалбата за:               </t>
  </si>
  <si>
    <t xml:space="preserve">Приходи </t>
  </si>
  <si>
    <t xml:space="preserve">Изпълнителен директор: </t>
  </si>
  <si>
    <t>д.и.н.Огнян Донев</t>
  </si>
  <si>
    <t>Други вземания и предплатени разходи</t>
  </si>
  <si>
    <t>Дългосрочни банкови заеми</t>
  </si>
  <si>
    <t>Краткосрочни банкови заеми</t>
  </si>
  <si>
    <t xml:space="preserve">                                      д.и.н. Огнян Донев</t>
  </si>
  <si>
    <t>Парични средства и парични еквиваленти на 1 януари</t>
  </si>
  <si>
    <t>Венцислав Стоев</t>
  </si>
  <si>
    <t>Любимка Георгиева</t>
  </si>
  <si>
    <t>Стефан Йовков</t>
  </si>
  <si>
    <t>Плащания на доставчици</t>
  </si>
  <si>
    <t>Краткосрочна част на дългосрочни банкови заеми</t>
  </si>
  <si>
    <t>Резерви</t>
  </si>
  <si>
    <t>Ситибанк Н.А.</t>
  </si>
  <si>
    <t>Задължения по финансов лизинг</t>
  </si>
  <si>
    <t xml:space="preserve"> </t>
  </si>
  <si>
    <t>Плащания по финансов лизинг</t>
  </si>
  <si>
    <t>Преоценъчен резерв - имоти, машини и оборудване</t>
  </si>
  <si>
    <t>Юробанк и Еф Джи България АД</t>
  </si>
  <si>
    <t>Уникредит  АД</t>
  </si>
  <si>
    <t>Финансови приходи</t>
  </si>
  <si>
    <t>Финансови разходи</t>
  </si>
  <si>
    <t>Други доходи/(загуби) от дейността, нетно</t>
  </si>
  <si>
    <t>Гл. счетоводител (съставител):</t>
  </si>
  <si>
    <t>Изплащане на дългосрочни банкови заеми</t>
  </si>
  <si>
    <t>Курсови разлики, нетно</t>
  </si>
  <si>
    <t xml:space="preserve">Финансов директор: </t>
  </si>
  <si>
    <t>Борис Борисов</t>
  </si>
  <si>
    <t>Покупки на инвестиции на разположение и за продажба</t>
  </si>
  <si>
    <t>Постъпления от продажба на инвестиции на разположение и за продажба</t>
  </si>
  <si>
    <t>Финансов директор:</t>
  </si>
  <si>
    <t>Промени в запасите от готова продукция и незавършено производство</t>
  </si>
  <si>
    <t>Разходи за суровини и материали</t>
  </si>
  <si>
    <t>Печалба преди данък върху печалбата</t>
  </si>
  <si>
    <t>Разход за данък върху печалбата</t>
  </si>
  <si>
    <t>Постъпления от продажба на акции/дялове в дъщерни дружества</t>
  </si>
  <si>
    <t>Предоставени заеми на свързани предприятия</t>
  </si>
  <si>
    <t xml:space="preserve"> * резерви</t>
  </si>
  <si>
    <t>Нетна промяна в справедливата стойност на финансови активи на разположение и за продажба</t>
  </si>
  <si>
    <t>ОБЩО ВСЕОБХВАТЕН ДОХОД ЗА ГОДИНАТА</t>
  </si>
  <si>
    <t xml:space="preserve">Покупки на акции/дялове в дъщерни дружества </t>
  </si>
  <si>
    <t>Резерв по финансови активи на разположение и за продажба</t>
  </si>
  <si>
    <t>Възстановени заеми, предоставени на свързани предприятия</t>
  </si>
  <si>
    <t>Възстановени заеми, предоставени на други предприятия</t>
  </si>
  <si>
    <t>Неразпределена печалба</t>
  </si>
  <si>
    <t>Допълнителни резерви</t>
  </si>
  <si>
    <t xml:space="preserve">Търговски вземания </t>
  </si>
  <si>
    <t>Обратно изкупени собствени акции</t>
  </si>
  <si>
    <t xml:space="preserve">Търговски задължения </t>
  </si>
  <si>
    <t>Прехвърляне към неразпределена печалба</t>
  </si>
  <si>
    <t xml:space="preserve"> * дивиденти</t>
  </si>
  <si>
    <t xml:space="preserve">Доход на акция   </t>
  </si>
  <si>
    <t>Александър Чаушев</t>
  </si>
  <si>
    <t>Предоставени заеми на други предприятия</t>
  </si>
  <si>
    <t>Началник отдел правен:</t>
  </si>
  <si>
    <t>Адвокати:</t>
  </si>
  <si>
    <t>Росица Костадинова</t>
  </si>
  <si>
    <t>Цонка Таушанова</t>
  </si>
  <si>
    <t>Петър Калпакчиев</t>
  </si>
  <si>
    <t>Получени лихви по предоставени заеми и депозити</t>
  </si>
  <si>
    <t xml:space="preserve">Дългосрочни вземания от свързани предприятия </t>
  </si>
  <si>
    <t>Други дългосрочни вземания</t>
  </si>
  <si>
    <t>Постъпления от краткосрочни банкови заеми (овърдрафт), нетно</t>
  </si>
  <si>
    <t xml:space="preserve">Изплащане на краткосрочни  банкови заеми (овърдрафт), нетно </t>
  </si>
  <si>
    <t>Компоненти, които нама да бъдат рекласифицирани в печалбата или загубата:</t>
  </si>
  <si>
    <t>Друг всеобхватен доход за годината, нетно от данъци</t>
  </si>
  <si>
    <t xml:space="preserve">    * нетна печалба за годината</t>
  </si>
  <si>
    <t xml:space="preserve">    * други компоненти на всеобхватния доход, нетно от данъци</t>
  </si>
  <si>
    <t>Общ всеобхватен доход за годината, в т.ч.:</t>
  </si>
  <si>
    <t>Последващи оценки на пенсионни планове с дефинирани доходи</t>
  </si>
  <si>
    <t>Други компоненти на всеобхватния доход:</t>
  </si>
  <si>
    <t>Компоненти, които могат да бъдат рекласифицирани в печалбата или загубата:</t>
  </si>
  <si>
    <t>Правителствени финансирания</t>
  </si>
  <si>
    <t>Дългосрочни задължения към персонала</t>
  </si>
  <si>
    <t xml:space="preserve">Инг Банк Н.В. </t>
  </si>
  <si>
    <t>Сосиате Женерал Експресбанк АД</t>
  </si>
  <si>
    <t>Сибанк ЕАД</t>
  </si>
  <si>
    <t>Огнян Палавеев</t>
  </si>
  <si>
    <t>2014   BGN'000</t>
  </si>
  <si>
    <t>Инвестиции в асоциирани дружества</t>
  </si>
  <si>
    <t xml:space="preserve">Покупки на акции в асоциирани дружества </t>
  </si>
  <si>
    <t>Постъпления от продажба на обратно изкупени собствени акции</t>
  </si>
  <si>
    <t xml:space="preserve">Финансов директор:                                                                </t>
  </si>
  <si>
    <t>Гл.счетоводител (съставител):</t>
  </si>
  <si>
    <t>ИНДИВИДУАЛЕН ОТЧЕТ ЗА ВСЕОБХВАТНИЯ ДОХОД</t>
  </si>
  <si>
    <t>ИНДИВИДУАЛЕН ОТЧЕТ ЗА ФИНАНСОВОТО СЪСТОЯНИЕ</t>
  </si>
  <si>
    <t xml:space="preserve">ИНДИВИДУАЛЕН ОТЧЕТ ЗА ПАРИЧНИТЕ ПОТОЦИ </t>
  </si>
  <si>
    <t>ИНДИВИДУАЛЕН ОТЧЕТ ЗА ПРОМЕНИТЕ В СОБСТВЕНИЯ КАПИТАЛ</t>
  </si>
  <si>
    <t>Финансови приходи/(разходи), нетно</t>
  </si>
  <si>
    <t>Промени в собствения капитал за 2014 година</t>
  </si>
  <si>
    <t>Нетни парични потоци от оперативна дейност</t>
  </si>
  <si>
    <t>Нетни парични потоци използвани във финансова дейност</t>
  </si>
  <si>
    <t>Нетно (намаление)/увеличение на паричните средства и паричните еквиваленти</t>
  </si>
  <si>
    <t>Ефект от придобиване на обратно изкупени акции</t>
  </si>
  <si>
    <t>2015   BGN'000</t>
  </si>
  <si>
    <t>Премиен резерв</t>
  </si>
  <si>
    <t>.</t>
  </si>
  <si>
    <t>10,11</t>
  </si>
  <si>
    <t>15,16</t>
  </si>
  <si>
    <t>Промени в собствения капитал за 2015 година</t>
  </si>
  <si>
    <t xml:space="preserve">Постъпления от продажба на акции/дялове в асоциирани дружества </t>
  </si>
  <si>
    <t>1 януари  2015
      BGN'000</t>
  </si>
  <si>
    <t xml:space="preserve">                                                                              Йорданка Петкова</t>
  </si>
  <si>
    <t>Постъпления от дивиденти от инвестиции в дъщерни дружества и от инвестиции на разположение и за продажба</t>
  </si>
  <si>
    <t>Други разходи за дейността</t>
  </si>
  <si>
    <t>към 30 септември 2015 година</t>
  </si>
  <si>
    <t>30 септември                   2015
      BGN'000</t>
  </si>
  <si>
    <t xml:space="preserve">Салдо към 30 септември 2015 година </t>
  </si>
  <si>
    <t>за периода, завършващ на 30 септември 2015 година</t>
  </si>
  <si>
    <t>Парични средства и парични еквиваленти на 30 септември</t>
  </si>
  <si>
    <t>Салдо към 1 януари 2014 година (оригинално отчетено)</t>
  </si>
  <si>
    <t>Ефекти от вливане на дъщерно дружество</t>
  </si>
  <si>
    <t>Салдо към 1 януари 2014 година (преизчислено)</t>
  </si>
  <si>
    <t>Салдо към 31 декември 2014 година (оригинално отчетено)</t>
  </si>
  <si>
    <t>Салдо към 31 декември 2014 година (преизчислено)</t>
  </si>
  <si>
    <t>Общ всеобхватен доход за годината (оригинално отчетен)</t>
  </si>
  <si>
    <t>Общ всеобхватен доход за годината,(преизчислен) в т.ч.:</t>
  </si>
  <si>
    <t>Приложенията на страници от 5 до 99 са неразделна част от финансовия отчет.</t>
  </si>
</sst>
</file>

<file path=xl/styles.xml><?xml version="1.0" encoding="utf-8"?>
<styleSheet xmlns="http://schemas.openxmlformats.org/spreadsheetml/2006/main">
  <numFmts count="6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0.0000"/>
    <numFmt numFmtId="212" formatCode="[$-402]dd\ mmmm\ yyyy"/>
    <numFmt numFmtId="213" formatCode="0.00000"/>
    <numFmt numFmtId="214" formatCode="[$-402]dddd\,\ dd\ mmmm\ yyyy\ &quot;г.&quot;"/>
    <numFmt numFmtId="215" formatCode="0.0%"/>
    <numFmt numFmtId="216" formatCode="_(* #,##0.000_);_(* \(#,##0.000\);_(* &quot;-&quot;??_);_(@_)"/>
    <numFmt numFmtId="217" formatCode="_(* #,##0.0000_);_(* \(#,##0.000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8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 CYR"/>
      <family val="0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2"/>
      <name val="Hebar"/>
      <family val="0"/>
    </font>
    <font>
      <sz val="8"/>
      <name val="Arial"/>
      <family val="2"/>
    </font>
    <font>
      <b/>
      <i/>
      <sz val="9"/>
      <name val="Times New Roman"/>
      <family val="1"/>
    </font>
    <font>
      <sz val="11"/>
      <color indexed="10"/>
      <name val="Times New Roman Cyr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29" borderId="1" applyNumberFormat="0" applyAlignment="0" applyProtection="0"/>
    <xf numFmtId="0" fontId="82" fillId="0" borderId="6" applyNumberFormat="0" applyFill="0" applyAlignment="0" applyProtection="0"/>
    <xf numFmtId="0" fontId="83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1" borderId="7" applyNumberFormat="0" applyFont="0" applyAlignment="0" applyProtection="0"/>
    <xf numFmtId="0" fontId="84" fillId="26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9" fillId="0" borderId="10" xfId="59" applyFont="1" applyFill="1" applyBorder="1" applyAlignment="1">
      <alignment horizontal="left" vertical="center"/>
      <protection/>
    </xf>
    <xf numFmtId="0" fontId="8" fillId="0" borderId="0" xfId="66" applyFont="1" applyFill="1" applyAlignment="1">
      <alignment vertical="center"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0" xfId="60" applyFont="1" applyFill="1">
      <alignment/>
      <protection/>
    </xf>
    <xf numFmtId="177" fontId="8" fillId="0" borderId="0" xfId="60" applyNumberFormat="1" applyFont="1" applyFill="1" applyBorder="1" applyAlignment="1">
      <alignment horizontal="right"/>
      <protection/>
    </xf>
    <xf numFmtId="0" fontId="9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177" fontId="8" fillId="0" borderId="0" xfId="60" applyNumberFormat="1" applyFont="1" applyFill="1" applyAlignment="1">
      <alignment horizontal="right"/>
      <protection/>
    </xf>
    <xf numFmtId="0" fontId="10" fillId="0" borderId="0" xfId="61" applyNumberFormat="1" applyFont="1" applyFill="1" applyBorder="1" applyAlignment="1" applyProtection="1">
      <alignment vertical="top"/>
      <protection/>
    </xf>
    <xf numFmtId="0" fontId="10" fillId="0" borderId="0" xfId="61" applyNumberFormat="1" applyFont="1" applyFill="1" applyBorder="1" applyAlignment="1" applyProtection="1" quotePrefix="1">
      <alignment horizontal="right" vertical="top"/>
      <protection/>
    </xf>
    <xf numFmtId="0" fontId="8" fillId="0" borderId="0" xfId="61" applyNumberFormat="1" applyFont="1" applyFill="1" applyBorder="1" applyAlignment="1" applyProtection="1">
      <alignment vertical="top"/>
      <protection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60" applyFont="1" applyFill="1">
      <alignment/>
      <protection/>
    </xf>
    <xf numFmtId="15" fontId="14" fillId="0" borderId="0" xfId="59" applyNumberFormat="1" applyFont="1" applyFill="1" applyBorder="1" applyAlignment="1">
      <alignment horizontal="center" vertical="center" wrapText="1"/>
      <protection/>
    </xf>
    <xf numFmtId="17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/>
    </xf>
    <xf numFmtId="0" fontId="9" fillId="0" borderId="0" xfId="59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8" fillId="0" borderId="0" xfId="60" applyFont="1" applyFill="1">
      <alignment/>
      <protection/>
    </xf>
    <xf numFmtId="0" fontId="9" fillId="0" borderId="0" xfId="60" applyFont="1" applyFill="1">
      <alignment/>
      <protection/>
    </xf>
    <xf numFmtId="0" fontId="8" fillId="0" borderId="0" xfId="61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7" fillId="0" borderId="0" xfId="61" applyNumberFormat="1" applyFont="1" applyFill="1" applyBorder="1" applyAlignment="1" applyProtection="1">
      <alignment vertical="top"/>
      <protection locked="0"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Alignment="1">
      <alignment horizontal="left" vertical="center"/>
      <protection/>
    </xf>
    <xf numFmtId="0" fontId="20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59" applyFont="1" applyAlignment="1">
      <alignment vertical="center"/>
      <protection/>
    </xf>
    <xf numFmtId="0" fontId="16" fillId="0" borderId="0" xfId="0" applyFont="1" applyFill="1" applyAlignment="1">
      <alignment/>
    </xf>
    <xf numFmtId="0" fontId="21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18" fillId="0" borderId="0" xfId="59" applyFont="1" applyFill="1" applyBorder="1" applyAlignment="1">
      <alignment vertical="center"/>
      <protection/>
    </xf>
    <xf numFmtId="0" fontId="8" fillId="0" borderId="0" xfId="61" applyFont="1" applyFill="1" applyAlignment="1">
      <alignment horizontal="left"/>
      <protection/>
    </xf>
    <xf numFmtId="0" fontId="22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vertical="top"/>
      <protection/>
    </xf>
    <xf numFmtId="0" fontId="23" fillId="0" borderId="0" xfId="0" applyFont="1" applyFill="1" applyBorder="1" applyAlignment="1">
      <alignment horizontal="center" wrapText="1"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177" fontId="11" fillId="0" borderId="0" xfId="67" applyNumberFormat="1" applyFont="1" applyFill="1" applyBorder="1" applyAlignment="1">
      <alignment horizontal="right" vertical="center" wrapText="1"/>
      <protection/>
    </xf>
    <xf numFmtId="0" fontId="28" fillId="0" borderId="0" xfId="60" applyFont="1" applyFill="1" applyBorder="1" applyAlignment="1">
      <alignment vertical="top" wrapText="1"/>
      <protection/>
    </xf>
    <xf numFmtId="0" fontId="0" fillId="0" borderId="0" xfId="67" applyFill="1" applyBorder="1" applyAlignment="1">
      <alignment horizontal="left" vertical="center"/>
      <protection/>
    </xf>
    <xf numFmtId="0" fontId="27" fillId="0" borderId="0" xfId="66" applyFont="1" applyFill="1" applyBorder="1" applyAlignment="1" quotePrefix="1">
      <alignment horizontal="left" vertical="center"/>
      <protection/>
    </xf>
    <xf numFmtId="0" fontId="29" fillId="0" borderId="0" xfId="60" applyFont="1" applyFill="1" applyBorder="1" applyAlignment="1">
      <alignment horizontal="center"/>
      <protection/>
    </xf>
    <xf numFmtId="177" fontId="8" fillId="0" borderId="0" xfId="60" applyNumberFormat="1" applyFont="1" applyFill="1" applyBorder="1" applyAlignment="1">
      <alignment horizontal="right"/>
      <protection/>
    </xf>
    <xf numFmtId="0" fontId="30" fillId="0" borderId="0" xfId="60" applyFont="1" applyFill="1" applyBorder="1" applyAlignment="1">
      <alignment vertical="top" wrapText="1"/>
      <protection/>
    </xf>
    <xf numFmtId="0" fontId="29" fillId="0" borderId="0" xfId="60" applyFont="1" applyFill="1" applyBorder="1" applyAlignment="1">
      <alignment horizontal="center"/>
      <protection/>
    </xf>
    <xf numFmtId="0" fontId="28" fillId="0" borderId="0" xfId="60" applyFont="1" applyFill="1" applyBorder="1" applyAlignment="1">
      <alignment vertical="top"/>
      <protection/>
    </xf>
    <xf numFmtId="0" fontId="30" fillId="0" borderId="0" xfId="60" applyFont="1" applyFill="1" applyBorder="1" applyAlignment="1">
      <alignment vertical="top"/>
      <protection/>
    </xf>
    <xf numFmtId="0" fontId="5" fillId="0" borderId="0" xfId="60" applyFont="1" applyFill="1" applyBorder="1">
      <alignment/>
      <protection/>
    </xf>
    <xf numFmtId="0" fontId="16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29" fillId="0" borderId="0" xfId="60" applyFont="1" applyFill="1" applyAlignment="1">
      <alignment horizontal="center"/>
      <protection/>
    </xf>
    <xf numFmtId="0" fontId="31" fillId="0" borderId="0" xfId="59" applyFont="1" applyFill="1" applyBorder="1" applyAlignment="1">
      <alignment horizontal="right" vertical="center"/>
      <protection/>
    </xf>
    <xf numFmtId="0" fontId="8" fillId="0" borderId="0" xfId="59" applyFont="1" applyFill="1" applyAlignment="1">
      <alignment horizontal="left" vertical="center" wrapText="1"/>
      <protection/>
    </xf>
    <xf numFmtId="0" fontId="8" fillId="0" borderId="0" xfId="61" applyNumberFormat="1" applyFont="1" applyFill="1" applyBorder="1" applyAlignment="1" applyProtection="1">
      <alignment vertical="center" wrapText="1"/>
      <protection/>
    </xf>
    <xf numFmtId="201" fontId="8" fillId="0" borderId="10" xfId="42" applyNumberFormat="1" applyFont="1" applyFill="1" applyBorder="1" applyAlignment="1" applyProtection="1">
      <alignment horizontal="right" vertical="center"/>
      <protection/>
    </xf>
    <xf numFmtId="201" fontId="8" fillId="0" borderId="0" xfId="42" applyNumberFormat="1" applyFont="1" applyFill="1" applyBorder="1" applyAlignment="1" applyProtection="1">
      <alignment horizontal="right" vertical="center"/>
      <protection/>
    </xf>
    <xf numFmtId="0" fontId="5" fillId="0" borderId="0" xfId="6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" fontId="21" fillId="0" borderId="0" xfId="67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5" fontId="35" fillId="0" borderId="0" xfId="59" applyNumberFormat="1" applyFont="1" applyFill="1" applyBorder="1" applyAlignment="1">
      <alignment horizontal="center" vertical="center" wrapText="1"/>
      <protection/>
    </xf>
    <xf numFmtId="177" fontId="5" fillId="0" borderId="0" xfId="60" applyNumberFormat="1" applyFont="1" applyFill="1" applyBorder="1" applyAlignment="1">
      <alignment horizontal="right"/>
      <protection/>
    </xf>
    <xf numFmtId="177" fontId="16" fillId="0" borderId="0" xfId="60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49" fontId="5" fillId="0" borderId="0" xfId="60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3" fontId="36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207" fontId="11" fillId="0" borderId="11" xfId="65" applyNumberFormat="1" applyFont="1" applyFill="1" applyBorder="1" applyAlignment="1">
      <alignment horizontal="right" vertical="center"/>
      <protection/>
    </xf>
    <xf numFmtId="207" fontId="11" fillId="0" borderId="0" xfId="65" applyNumberFormat="1" applyFont="1" applyFill="1" applyBorder="1" applyAlignment="1">
      <alignment horizontal="right" vertical="center"/>
      <protection/>
    </xf>
    <xf numFmtId="207" fontId="11" fillId="0" borderId="12" xfId="65" applyNumberFormat="1" applyFont="1" applyFill="1" applyBorder="1" applyAlignment="1">
      <alignment horizontal="right" vertical="center"/>
      <protection/>
    </xf>
    <xf numFmtId="207" fontId="11" fillId="0" borderId="11" xfId="65" applyNumberFormat="1" applyFont="1" applyFill="1" applyBorder="1" applyAlignment="1">
      <alignment vertical="center"/>
      <protection/>
    </xf>
    <xf numFmtId="207" fontId="11" fillId="0" borderId="0" xfId="65" applyNumberFormat="1" applyFont="1" applyFill="1" applyBorder="1" applyAlignment="1">
      <alignment vertical="center"/>
      <protection/>
    </xf>
    <xf numFmtId="207" fontId="11" fillId="0" borderId="10" xfId="65" applyNumberFormat="1" applyFont="1" applyFill="1" applyBorder="1" applyAlignment="1">
      <alignment vertical="center"/>
      <protection/>
    </xf>
    <xf numFmtId="207" fontId="11" fillId="0" borderId="12" xfId="65" applyNumberFormat="1" applyFont="1" applyFill="1" applyBorder="1" applyAlignment="1">
      <alignment vertical="center"/>
      <protection/>
    </xf>
    <xf numFmtId="0" fontId="17" fillId="0" borderId="0" xfId="0" applyFont="1" applyFill="1" applyBorder="1" applyAlignment="1">
      <alignment horizontal="right" vertical="center" wrapText="1"/>
    </xf>
    <xf numFmtId="177" fontId="8" fillId="0" borderId="0" xfId="64" applyNumberFormat="1" applyFont="1" applyFill="1" applyBorder="1" applyAlignment="1">
      <alignment horizontal="right"/>
      <protection/>
    </xf>
    <xf numFmtId="177" fontId="9" fillId="0" borderId="11" xfId="64" applyNumberFormat="1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8" fillId="0" borderId="0" xfId="59" applyFont="1" applyFill="1" applyBorder="1" applyAlignment="1">
      <alignment horizontal="right" vertical="center"/>
      <protection/>
    </xf>
    <xf numFmtId="177" fontId="9" fillId="0" borderId="10" xfId="64" applyNumberFormat="1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 horizontal="center" wrapText="1"/>
    </xf>
    <xf numFmtId="0" fontId="34" fillId="0" borderId="0" xfId="0" applyFont="1" applyFill="1" applyAlignment="1">
      <alignment/>
    </xf>
    <xf numFmtId="0" fontId="37" fillId="0" borderId="0" xfId="68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right"/>
      <protection/>
    </xf>
    <xf numFmtId="0" fontId="10" fillId="0" borderId="0" xfId="64" applyFont="1" applyFill="1" applyBorder="1">
      <alignment/>
      <protection/>
    </xf>
    <xf numFmtId="0" fontId="10" fillId="0" borderId="0" xfId="59" applyFont="1" applyFill="1" applyBorder="1" applyAlignment="1">
      <alignment horizontal="left"/>
      <protection/>
    </xf>
    <xf numFmtId="0" fontId="10" fillId="0" borderId="0" xfId="59" applyFont="1" applyFill="1" applyBorder="1" applyAlignment="1">
      <alignment horizontal="right"/>
      <protection/>
    </xf>
    <xf numFmtId="0" fontId="18" fillId="0" borderId="0" xfId="59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0" fillId="0" borderId="0" xfId="59" applyFont="1" applyFill="1" applyBorder="1" applyAlignment="1">
      <alignment horizontal="right" vertical="center"/>
      <protection/>
    </xf>
    <xf numFmtId="0" fontId="10" fillId="0" borderId="0" xfId="59" applyFont="1" applyFill="1" applyBorder="1" applyAlignment="1">
      <alignment horizontal="left" vertical="center"/>
      <protection/>
    </xf>
    <xf numFmtId="0" fontId="7" fillId="0" borderId="0" xfId="59" applyFont="1" applyFill="1" applyBorder="1" applyAlignment="1">
      <alignment vertical="center"/>
      <protection/>
    </xf>
    <xf numFmtId="177" fontId="9" fillId="0" borderId="13" xfId="64" applyNumberFormat="1" applyFont="1" applyFill="1" applyBorder="1" applyAlignment="1">
      <alignment horizontal="right"/>
      <protection/>
    </xf>
    <xf numFmtId="0" fontId="18" fillId="0" borderId="0" xfId="59" applyFont="1" applyFill="1" applyBorder="1" applyAlignment="1">
      <alignment horizontal="left" vertical="center"/>
      <protection/>
    </xf>
    <xf numFmtId="0" fontId="5" fillId="0" borderId="0" xfId="60" applyFont="1" applyFill="1" applyBorder="1" applyAlignment="1">
      <alignment vertical="top" wrapText="1"/>
      <protection/>
    </xf>
    <xf numFmtId="0" fontId="3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207" fontId="12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5" fillId="0" borderId="0" xfId="0" applyFont="1" applyFill="1" applyAlignment="1">
      <alignment/>
    </xf>
    <xf numFmtId="207" fontId="12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201" fontId="0" fillId="0" borderId="0" xfId="0" applyNumberFormat="1" applyFill="1" applyAlignment="1">
      <alignment/>
    </xf>
    <xf numFmtId="0" fontId="38" fillId="0" borderId="0" xfId="0" applyFont="1" applyFill="1" applyBorder="1" applyAlignment="1">
      <alignment horizontal="left" vertical="center"/>
    </xf>
    <xf numFmtId="177" fontId="9" fillId="0" borderId="11" xfId="0" applyNumberFormat="1" applyFont="1" applyFill="1" applyBorder="1" applyAlignment="1">
      <alignment horizontal="right"/>
    </xf>
    <xf numFmtId="177" fontId="9" fillId="0" borderId="1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4" fontId="16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177" fontId="16" fillId="0" borderId="0" xfId="0" applyNumberFormat="1" applyFont="1" applyFill="1" applyBorder="1" applyAlignment="1">
      <alignment horizontal="center"/>
    </xf>
    <xf numFmtId="177" fontId="9" fillId="0" borderId="10" xfId="0" applyNumberFormat="1" applyFont="1" applyFill="1" applyBorder="1" applyAlignment="1">
      <alignment horizontal="right"/>
    </xf>
    <xf numFmtId="177" fontId="9" fillId="0" borderId="11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7" fontId="38" fillId="0" borderId="0" xfId="42" applyNumberFormat="1" applyFont="1" applyFill="1" applyBorder="1" applyAlignment="1">
      <alignment/>
    </xf>
    <xf numFmtId="0" fontId="39" fillId="0" borderId="0" xfId="0" applyFont="1" applyFill="1" applyBorder="1" applyAlignment="1">
      <alignment horizontal="left" vertical="center" wrapText="1"/>
    </xf>
    <xf numFmtId="177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201" fontId="39" fillId="0" borderId="0" xfId="42" applyNumberFormat="1" applyFont="1" applyFill="1" applyBorder="1" applyAlignment="1">
      <alignment/>
    </xf>
    <xf numFmtId="177" fontId="38" fillId="0" borderId="11" xfId="42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0" xfId="61" applyNumberFormat="1" applyFont="1" applyFill="1" applyBorder="1" applyAlignment="1" applyProtection="1">
      <alignment/>
      <protection/>
    </xf>
    <xf numFmtId="0" fontId="16" fillId="0" borderId="0" xfId="61" applyNumberFormat="1" applyFont="1" applyFill="1" applyBorder="1" applyAlignment="1" applyProtection="1">
      <alignment horizontal="right" vertical="top" wrapText="1"/>
      <protection/>
    </xf>
    <xf numFmtId="0" fontId="16" fillId="0" borderId="0" xfId="61" applyNumberFormat="1" applyFont="1" applyFill="1" applyBorder="1" applyAlignment="1" applyProtection="1">
      <alignment horizontal="center" vertical="top" wrapText="1"/>
      <protection/>
    </xf>
    <xf numFmtId="0" fontId="5" fillId="0" borderId="0" xfId="61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61" applyNumberFormat="1" applyFont="1" applyFill="1" applyBorder="1" applyAlignment="1" applyProtection="1">
      <alignment vertical="top"/>
      <protection locked="0"/>
    </xf>
    <xf numFmtId="0" fontId="32" fillId="0" borderId="0" xfId="0" applyFont="1" applyFill="1" applyBorder="1" applyAlignment="1">
      <alignment horizontal="center" vertical="top"/>
    </xf>
    <xf numFmtId="0" fontId="33" fillId="0" borderId="0" xfId="0" applyFont="1" applyFill="1" applyAlignment="1">
      <alignment/>
    </xf>
    <xf numFmtId="0" fontId="39" fillId="0" borderId="0" xfId="62" applyNumberFormat="1" applyFont="1" applyFill="1" applyBorder="1" applyAlignment="1" applyProtection="1">
      <alignment vertical="center" wrapText="1"/>
      <protection/>
    </xf>
    <xf numFmtId="0" fontId="41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177" fontId="28" fillId="0" borderId="0" xfId="61" applyNumberFormat="1" applyFont="1" applyFill="1" applyBorder="1" applyAlignment="1">
      <alignment horizontal="right" vertical="center" wrapText="1"/>
      <protection/>
    </xf>
    <xf numFmtId="0" fontId="8" fillId="0" borderId="0" xfId="63" applyFont="1" applyFill="1" applyBorder="1">
      <alignment/>
      <protection/>
    </xf>
    <xf numFmtId="0" fontId="37" fillId="0" borderId="0" xfId="69" applyFont="1" applyFill="1">
      <alignment/>
      <protection/>
    </xf>
    <xf numFmtId="0" fontId="45" fillId="0" borderId="0" xfId="63" applyFont="1" applyFill="1">
      <alignment/>
      <protection/>
    </xf>
    <xf numFmtId="0" fontId="0" fillId="0" borderId="0" xfId="63" applyFill="1">
      <alignment/>
      <protection/>
    </xf>
    <xf numFmtId="0" fontId="46" fillId="0" borderId="0" xfId="59" applyFont="1" applyFill="1" applyBorder="1" applyAlignment="1">
      <alignment horizontal="left"/>
      <protection/>
    </xf>
    <xf numFmtId="177" fontId="8" fillId="0" borderId="0" xfId="42" applyNumberFormat="1" applyFont="1" applyFill="1" applyBorder="1" applyAlignment="1">
      <alignment/>
    </xf>
    <xf numFmtId="201" fontId="8" fillId="0" borderId="0" xfId="0" applyNumberFormat="1" applyFont="1" applyFill="1" applyBorder="1" applyAlignment="1">
      <alignment/>
    </xf>
    <xf numFmtId="0" fontId="16" fillId="0" borderId="0" xfId="60" applyFont="1" applyFill="1" applyBorder="1" applyAlignment="1">
      <alignment horizontal="left" wrapText="1"/>
      <protection/>
    </xf>
    <xf numFmtId="177" fontId="8" fillId="0" borderId="0" xfId="0" applyNumberFormat="1" applyFont="1" applyFill="1" applyBorder="1" applyAlignment="1">
      <alignment/>
    </xf>
    <xf numFmtId="9" fontId="8" fillId="0" borderId="0" xfId="72" applyFont="1" applyFill="1" applyBorder="1" applyAlignment="1">
      <alignment/>
    </xf>
    <xf numFmtId="201" fontId="8" fillId="0" borderId="0" xfId="61" applyNumberFormat="1" applyFont="1" applyFill="1" applyBorder="1" applyAlignment="1" applyProtection="1">
      <alignment vertical="center"/>
      <protection/>
    </xf>
    <xf numFmtId="201" fontId="36" fillId="0" borderId="0" xfId="42" applyNumberFormat="1" applyFont="1" applyFill="1" applyBorder="1" applyAlignment="1">
      <alignment horizontal="right"/>
    </xf>
    <xf numFmtId="0" fontId="8" fillId="0" borderId="0" xfId="59" applyFont="1" applyFill="1" applyAlignment="1">
      <alignment vertical="center" wrapText="1"/>
      <protection/>
    </xf>
    <xf numFmtId="3" fontId="29" fillId="0" borderId="0" xfId="60" applyNumberFormat="1" applyFont="1" applyFill="1" applyBorder="1" applyAlignment="1">
      <alignment horizontal="center"/>
      <protection/>
    </xf>
    <xf numFmtId="201" fontId="9" fillId="0" borderId="13" xfId="0" applyNumberFormat="1" applyFont="1" applyFill="1" applyBorder="1" applyAlignment="1">
      <alignment horizontal="center"/>
    </xf>
    <xf numFmtId="201" fontId="7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/>
    </xf>
    <xf numFmtId="201" fontId="7" fillId="0" borderId="0" xfId="0" applyNumberFormat="1" applyFont="1" applyFill="1" applyBorder="1" applyAlignment="1">
      <alignment/>
    </xf>
    <xf numFmtId="207" fontId="48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/>
    </xf>
    <xf numFmtId="177" fontId="9" fillId="0" borderId="11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177" fontId="9" fillId="0" borderId="0" xfId="42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right" vertical="top" wrapText="1"/>
    </xf>
    <xf numFmtId="0" fontId="7" fillId="0" borderId="0" xfId="62" applyNumberFormat="1" applyFont="1" applyFill="1" applyBorder="1" applyAlignment="1" applyProtection="1">
      <alignment vertical="center" wrapText="1"/>
      <protection/>
    </xf>
    <xf numFmtId="201" fontId="9" fillId="0" borderId="0" xfId="42" applyNumberFormat="1" applyFont="1" applyFill="1" applyBorder="1" applyAlignment="1" applyProtection="1">
      <alignment horizontal="right" vertical="center"/>
      <protection/>
    </xf>
    <xf numFmtId="3" fontId="29" fillId="0" borderId="0" xfId="60" applyNumberFormat="1" applyFont="1" applyFill="1" applyAlignment="1">
      <alignment horizontal="center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201" fontId="9" fillId="0" borderId="10" xfId="42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77" fontId="43" fillId="0" borderId="0" xfId="0" applyNumberFormat="1" applyFont="1" applyFill="1" applyBorder="1" applyAlignment="1">
      <alignment horizontal="left" vertical="center"/>
    </xf>
    <xf numFmtId="201" fontId="49" fillId="0" borderId="0" xfId="61" applyNumberFormat="1" applyFont="1" applyFill="1" applyBorder="1" applyAlignment="1" applyProtection="1">
      <alignment vertical="center"/>
      <protection/>
    </xf>
    <xf numFmtId="0" fontId="25" fillId="0" borderId="0" xfId="0" applyFont="1" applyFill="1" applyAlignment="1">
      <alignment/>
    </xf>
    <xf numFmtId="177" fontId="50" fillId="0" borderId="0" xfId="0" applyNumberFormat="1" applyFont="1" applyFill="1" applyBorder="1" applyAlignment="1">
      <alignment horizontal="center"/>
    </xf>
    <xf numFmtId="177" fontId="41" fillId="0" borderId="0" xfId="42" applyNumberFormat="1" applyFont="1" applyFill="1" applyBorder="1" applyAlignment="1">
      <alignment/>
    </xf>
    <xf numFmtId="177" fontId="49" fillId="0" borderId="0" xfId="42" applyNumberFormat="1" applyFont="1" applyFill="1" applyBorder="1" applyAlignment="1">
      <alignment/>
    </xf>
    <xf numFmtId="177" fontId="41" fillId="0" borderId="0" xfId="0" applyNumberFormat="1" applyFont="1" applyFill="1" applyBorder="1" applyAlignment="1">
      <alignment horizontal="center"/>
    </xf>
    <xf numFmtId="201" fontId="49" fillId="0" borderId="0" xfId="42" applyNumberFormat="1" applyFont="1" applyFill="1" applyBorder="1" applyAlignment="1">
      <alignment/>
    </xf>
    <xf numFmtId="177" fontId="9" fillId="0" borderId="0" xfId="42" applyNumberFormat="1" applyFont="1" applyFill="1" applyBorder="1" applyAlignment="1">
      <alignment/>
    </xf>
    <xf numFmtId="177" fontId="9" fillId="0" borderId="11" xfId="42" applyNumberFormat="1" applyFont="1" applyFill="1" applyBorder="1" applyAlignment="1">
      <alignment/>
    </xf>
    <xf numFmtId="177" fontId="9" fillId="0" borderId="11" xfId="0" applyNumberFormat="1" applyFont="1" applyFill="1" applyBorder="1" applyAlignment="1">
      <alignment horizontal="center"/>
    </xf>
    <xf numFmtId="201" fontId="8" fillId="0" borderId="0" xfId="0" applyNumberFormat="1" applyFont="1" applyFill="1" applyBorder="1" applyAlignment="1">
      <alignment horizontal="right"/>
    </xf>
    <xf numFmtId="201" fontId="8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horizontal="right"/>
    </xf>
    <xf numFmtId="201" fontId="9" fillId="0" borderId="11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right"/>
    </xf>
    <xf numFmtId="201" fontId="9" fillId="0" borderId="10" xfId="0" applyNumberFormat="1" applyFont="1" applyFill="1" applyBorder="1" applyAlignment="1">
      <alignment horizontal="right"/>
    </xf>
    <xf numFmtId="201" fontId="5" fillId="0" borderId="0" xfId="0" applyNumberFormat="1" applyFont="1" applyFill="1" applyBorder="1" applyAlignment="1">
      <alignment horizontal="center"/>
    </xf>
    <xf numFmtId="177" fontId="9" fillId="0" borderId="12" xfId="0" applyNumberFormat="1" applyFont="1" applyFill="1" applyBorder="1" applyAlignment="1">
      <alignment horizontal="right"/>
    </xf>
    <xf numFmtId="201" fontId="9" fillId="0" borderId="0" xfId="42" applyNumberFormat="1" applyFont="1" applyFill="1" applyBorder="1" applyAlignment="1">
      <alignment horizontal="center"/>
    </xf>
    <xf numFmtId="201" fontId="9" fillId="0" borderId="0" xfId="42" applyNumberFormat="1" applyFont="1" applyFill="1" applyBorder="1" applyAlignment="1">
      <alignment horizontal="right"/>
    </xf>
    <xf numFmtId="201" fontId="9" fillId="0" borderId="0" xfId="42" applyNumberFormat="1" applyFont="1" applyFill="1" applyBorder="1" applyAlignment="1">
      <alignment/>
    </xf>
    <xf numFmtId="201" fontId="9" fillId="0" borderId="11" xfId="42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vertical="center" wrapText="1"/>
    </xf>
    <xf numFmtId="201" fontId="16" fillId="0" borderId="11" xfId="0" applyNumberFormat="1" applyFont="1" applyFill="1" applyBorder="1" applyAlignment="1">
      <alignment horizontal="center"/>
    </xf>
    <xf numFmtId="177" fontId="16" fillId="0" borderId="11" xfId="0" applyNumberFormat="1" applyFont="1" applyFill="1" applyBorder="1" applyAlignment="1">
      <alignment horizontal="center"/>
    </xf>
    <xf numFmtId="177" fontId="29" fillId="0" borderId="0" xfId="60" applyNumberFormat="1" applyFont="1" applyFill="1" applyBorder="1" applyAlignment="1">
      <alignment horizontal="center"/>
      <protection/>
    </xf>
    <xf numFmtId="0" fontId="48" fillId="0" borderId="0" xfId="0" applyFont="1" applyFill="1" applyBorder="1" applyAlignment="1">
      <alignment horizontal="center" wrapText="1"/>
    </xf>
    <xf numFmtId="207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207" fontId="0" fillId="0" borderId="0" xfId="0" applyNumberFormat="1" applyFill="1" applyAlignment="1">
      <alignment/>
    </xf>
    <xf numFmtId="201" fontId="50" fillId="0" borderId="0" xfId="0" applyNumberFormat="1" applyFont="1" applyFill="1" applyBorder="1" applyAlignment="1">
      <alignment horizontal="center"/>
    </xf>
    <xf numFmtId="9" fontId="41" fillId="0" borderId="0" xfId="72" applyFont="1" applyFill="1" applyBorder="1" applyAlignment="1">
      <alignment/>
    </xf>
    <xf numFmtId="211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01" fontId="9" fillId="0" borderId="13" xfId="61" applyNumberFormat="1" applyFont="1" applyFill="1" applyBorder="1" applyAlignment="1" applyProtection="1">
      <alignment vertical="center"/>
      <protection/>
    </xf>
    <xf numFmtId="201" fontId="9" fillId="0" borderId="13" xfId="42" applyNumberFormat="1" applyFont="1" applyFill="1" applyBorder="1" applyAlignment="1">
      <alignment horizontal="center"/>
    </xf>
    <xf numFmtId="201" fontId="9" fillId="0" borderId="0" xfId="61" applyNumberFormat="1" applyFont="1" applyFill="1" applyBorder="1" applyAlignment="1" applyProtection="1">
      <alignment vertical="center"/>
      <protection/>
    </xf>
    <xf numFmtId="201" fontId="8" fillId="0" borderId="0" xfId="61" applyNumberFormat="1" applyFont="1" applyFill="1" applyBorder="1" applyAlignment="1" applyProtection="1">
      <alignment vertical="center"/>
      <protection/>
    </xf>
    <xf numFmtId="201" fontId="9" fillId="0" borderId="11" xfId="61" applyNumberFormat="1" applyFont="1" applyFill="1" applyBorder="1" applyAlignment="1" applyProtection="1">
      <alignment vertical="center"/>
      <protection/>
    </xf>
    <xf numFmtId="201" fontId="9" fillId="0" borderId="12" xfId="61" applyNumberFormat="1" applyFont="1" applyFill="1" applyBorder="1" applyAlignment="1" applyProtection="1">
      <alignment vertical="center"/>
      <protection/>
    </xf>
    <xf numFmtId="0" fontId="8" fillId="0" borderId="0" xfId="61" applyNumberFormat="1" applyFont="1" applyFill="1" applyBorder="1" applyAlignment="1" applyProtection="1">
      <alignment vertical="center" wrapText="1"/>
      <protection/>
    </xf>
    <xf numFmtId="201" fontId="8" fillId="0" borderId="0" xfId="42" applyNumberFormat="1" applyFont="1" applyFill="1" applyBorder="1" applyAlignment="1">
      <alignment horizontal="center"/>
    </xf>
    <xf numFmtId="201" fontId="8" fillId="0" borderId="0" xfId="42" applyNumberFormat="1" applyFont="1" applyFill="1" applyBorder="1" applyAlignment="1">
      <alignment horizontal="right"/>
    </xf>
    <xf numFmtId="201" fontId="8" fillId="0" borderId="0" xfId="42" applyNumberFormat="1" applyFont="1" applyFill="1" applyBorder="1" applyAlignment="1">
      <alignment/>
    </xf>
    <xf numFmtId="179" fontId="47" fillId="0" borderId="0" xfId="42" applyFont="1" applyFill="1" applyBorder="1" applyAlignment="1">
      <alignment horizontal="center"/>
    </xf>
    <xf numFmtId="179" fontId="12" fillId="0" borderId="0" xfId="42" applyFont="1" applyFill="1" applyBorder="1" applyAlignment="1">
      <alignment horizontal="center"/>
    </xf>
    <xf numFmtId="204" fontId="9" fillId="0" borderId="0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 horizontal="center"/>
    </xf>
    <xf numFmtId="201" fontId="7" fillId="0" borderId="0" xfId="42" applyNumberFormat="1" applyFont="1" applyFill="1" applyBorder="1" applyAlignment="1" applyProtection="1">
      <alignment horizontal="right" vertical="center"/>
      <protection/>
    </xf>
    <xf numFmtId="201" fontId="9" fillId="0" borderId="10" xfId="42" applyNumberFormat="1" applyFont="1" applyFill="1" applyBorder="1" applyAlignment="1" applyProtection="1">
      <alignment horizontal="right" vertical="center"/>
      <protection/>
    </xf>
    <xf numFmtId="201" fontId="8" fillId="0" borderId="0" xfId="42" applyNumberFormat="1" applyFont="1" applyFill="1" applyBorder="1" applyAlignment="1" applyProtection="1">
      <alignment horizontal="right" vertical="center"/>
      <protection/>
    </xf>
    <xf numFmtId="201" fontId="9" fillId="0" borderId="11" xfId="42" applyNumberFormat="1" applyFont="1" applyFill="1" applyBorder="1" applyAlignment="1">
      <alignment horizontal="center"/>
    </xf>
    <xf numFmtId="201" fontId="9" fillId="0" borderId="0" xfId="61" applyNumberFormat="1" applyFont="1" applyFill="1" applyBorder="1" applyAlignment="1" applyProtection="1">
      <alignment vertical="center"/>
      <protection/>
    </xf>
    <xf numFmtId="201" fontId="9" fillId="0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201" fontId="8" fillId="0" borderId="0" xfId="61" applyNumberFormat="1" applyFont="1" applyFill="1" applyBorder="1" applyAlignment="1" applyProtection="1">
      <alignment vertical="center"/>
      <protection/>
    </xf>
    <xf numFmtId="201" fontId="9" fillId="0" borderId="13" xfId="61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201" fontId="8" fillId="0" borderId="0" xfId="42" applyNumberFormat="1" applyFont="1" applyFill="1" applyBorder="1" applyAlignment="1" applyProtection="1">
      <alignment horizontal="right" vertical="center"/>
      <protection/>
    </xf>
    <xf numFmtId="201" fontId="8" fillId="0" borderId="10" xfId="42" applyNumberFormat="1" applyFont="1" applyFill="1" applyBorder="1" applyAlignment="1" applyProtection="1">
      <alignment horizontal="right" vertical="center"/>
      <protection/>
    </xf>
    <xf numFmtId="0" fontId="8" fillId="32" borderId="0" xfId="61" applyNumberFormat="1" applyFont="1" applyFill="1" applyBorder="1" applyAlignment="1" applyProtection="1">
      <alignment vertical="top"/>
      <protection/>
    </xf>
    <xf numFmtId="0" fontId="9" fillId="0" borderId="10" xfId="59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/>
    </xf>
    <xf numFmtId="201" fontId="9" fillId="0" borderId="11" xfId="61" applyNumberFormat="1" applyFont="1" applyFill="1" applyBorder="1" applyAlignment="1" applyProtection="1">
      <alignment vertical="center"/>
      <protection/>
    </xf>
    <xf numFmtId="201" fontId="8" fillId="0" borderId="0" xfId="42" applyNumberFormat="1" applyFont="1" applyFill="1" applyBorder="1" applyAlignment="1">
      <alignment horizontal="center"/>
    </xf>
    <xf numFmtId="201" fontId="9" fillId="0" borderId="13" xfId="42" applyNumberFormat="1" applyFont="1" applyFill="1" applyBorder="1" applyAlignment="1">
      <alignment horizontal="center"/>
    </xf>
    <xf numFmtId="0" fontId="8" fillId="0" borderId="0" xfId="61" applyNumberFormat="1" applyFont="1" applyFill="1" applyBorder="1" applyAlignment="1" applyProtection="1">
      <alignment vertical="center" wrapText="1"/>
      <protection/>
    </xf>
    <xf numFmtId="0" fontId="17" fillId="0" borderId="0" xfId="62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right"/>
    </xf>
    <xf numFmtId="201" fontId="8" fillId="0" borderId="0" xfId="0" applyNumberFormat="1" applyFont="1" applyFill="1" applyBorder="1" applyAlignment="1">
      <alignment/>
    </xf>
    <xf numFmtId="201" fontId="9" fillId="0" borderId="13" xfId="0" applyNumberFormat="1" applyFont="1" applyFill="1" applyBorder="1" applyAlignment="1">
      <alignment horizontal="center"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8" fillId="0" borderId="0" xfId="61" applyNumberFormat="1" applyFont="1" applyFill="1" applyBorder="1" applyAlignment="1" applyProtection="1">
      <alignment vertical="top"/>
      <protection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 vertical="top"/>
    </xf>
    <xf numFmtId="177" fontId="16" fillId="0" borderId="0" xfId="0" applyNumberFormat="1" applyFont="1" applyFill="1" applyBorder="1" applyAlignment="1">
      <alignment horizontal="right" vertical="top" wrapText="1"/>
    </xf>
    <xf numFmtId="177" fontId="5" fillId="0" borderId="0" xfId="0" applyNumberFormat="1" applyFont="1" applyFill="1" applyBorder="1" applyAlignment="1">
      <alignment horizontal="right" vertical="top" wrapText="1"/>
    </xf>
    <xf numFmtId="0" fontId="9" fillId="0" borderId="10" xfId="59" applyFont="1" applyFill="1" applyBorder="1" applyAlignment="1">
      <alignment horizontal="left" vertical="center"/>
      <protection/>
    </xf>
    <xf numFmtId="0" fontId="0" fillId="0" borderId="10" xfId="67" applyFill="1" applyBorder="1" applyAlignment="1">
      <alignment horizontal="left" vertical="center"/>
      <protection/>
    </xf>
    <xf numFmtId="0" fontId="9" fillId="0" borderId="0" xfId="59" applyFont="1" applyFill="1" applyBorder="1" applyAlignment="1">
      <alignment horizontal="left" vertical="center"/>
      <protection/>
    </xf>
    <xf numFmtId="0" fontId="0" fillId="0" borderId="0" xfId="67" applyFill="1" applyBorder="1" applyAlignment="1">
      <alignment horizontal="left" vertical="center"/>
      <protection/>
    </xf>
    <xf numFmtId="0" fontId="17" fillId="0" borderId="0" xfId="62" applyNumberFormat="1" applyFont="1" applyFill="1" applyBorder="1" applyAlignment="1" applyProtection="1">
      <alignment horizontal="left" vertical="center" wrapText="1"/>
      <protection/>
    </xf>
    <xf numFmtId="0" fontId="16" fillId="0" borderId="0" xfId="61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>
      <alignment horizontal="right" vertical="top"/>
    </xf>
    <xf numFmtId="0" fontId="55" fillId="0" borderId="0" xfId="61" applyNumberFormat="1" applyFont="1" applyFill="1" applyBorder="1" applyAlignment="1" applyProtection="1">
      <alignment horizontal="right" vertical="top" wrapText="1"/>
      <protection/>
    </xf>
    <xf numFmtId="0" fontId="56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61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201" fontId="28" fillId="0" borderId="0" xfId="44" applyNumberFormat="1" applyFont="1" applyFill="1" applyBorder="1" applyAlignment="1" applyProtection="1">
      <alignment horizontal="right" vertical="top" wrapText="1"/>
      <protection/>
    </xf>
    <xf numFmtId="201" fontId="28" fillId="0" borderId="0" xfId="44" applyNumberFormat="1" applyFont="1" applyFill="1" applyBorder="1" applyAlignment="1">
      <alignment horizontal="right" vertical="top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2004_Final_28.03.05" xfId="63"/>
    <cellStyle name="Normal_FS_SOPHARMA_2005 (2)" xfId="64"/>
    <cellStyle name="Normal_P&amp;L" xfId="65"/>
    <cellStyle name="Normal_P&amp;L_Financial statements_bg model 2002" xfId="66"/>
    <cellStyle name="Normal_Sheet2" xfId="67"/>
    <cellStyle name="Normal_SOPHARMA_FS_01_12_2007_predvaritelen" xfId="68"/>
    <cellStyle name="Normal_Vatreshno_Gr_Spravki_2004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0</xdr:rowOff>
    </xdr:from>
    <xdr:to>
      <xdr:col>0</xdr:col>
      <xdr:colOff>971550</xdr:colOff>
      <xdr:row>55</xdr:row>
      <xdr:rowOff>0</xdr:rowOff>
    </xdr:to>
    <xdr:sp>
      <xdr:nvSpPr>
        <xdr:cNvPr id="1" name="Straight Connector 5"/>
        <xdr:cNvSpPr>
          <a:spLocks/>
        </xdr:cNvSpPr>
      </xdr:nvSpPr>
      <xdr:spPr>
        <a:xfrm>
          <a:off x="19050" y="11029950"/>
          <a:ext cx="952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55</xdr:row>
      <xdr:rowOff>0</xdr:rowOff>
    </xdr:from>
    <xdr:to>
      <xdr:col>0</xdr:col>
      <xdr:colOff>971550</xdr:colOff>
      <xdr:row>55</xdr:row>
      <xdr:rowOff>0</xdr:rowOff>
    </xdr:to>
    <xdr:sp>
      <xdr:nvSpPr>
        <xdr:cNvPr id="2" name="Straight Connector 5"/>
        <xdr:cNvSpPr>
          <a:spLocks/>
        </xdr:cNvSpPr>
      </xdr:nvSpPr>
      <xdr:spPr>
        <a:xfrm>
          <a:off x="19050" y="11029950"/>
          <a:ext cx="952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0</xdr:rowOff>
    </xdr:from>
    <xdr:to>
      <xdr:col>0</xdr:col>
      <xdr:colOff>952500</xdr:colOff>
      <xdr:row>68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0" y="12287250"/>
          <a:ext cx="952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My%20Documents\MESECHNI%20OTCHETI%202011\IV-to%20tr-e\m.12\SOPHARMA_FS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TKOVA%20%20RABOTEN%2030.09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2">
          <cell r="A62" t="str">
            <v>Финансов директор: </v>
          </cell>
        </row>
        <row r="63">
          <cell r="A63" t="str">
            <v>Борис Борисов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-10"/>
      <sheetName val=" РДИ ЗА ОСН. М-ЛИ"/>
      <sheetName val=" ДРУГИ  М-ЛИ"/>
      <sheetName val="3a "/>
      <sheetName val="11-12"/>
      <sheetName val="13 a"/>
      <sheetName val="13  b"/>
      <sheetName val="14"/>
      <sheetName val="15"/>
      <sheetName val="16"/>
      <sheetName val="17"/>
      <sheetName val="17 а"/>
      <sheetName val="17 b"/>
      <sheetName val="18"/>
      <sheetName val="18 а"/>
      <sheetName val="асоциирано д-во"/>
      <sheetName val="Асоц.д-во"/>
      <sheetName val="19"/>
      <sheetName val="19 a"/>
      <sheetName val="19 b"/>
      <sheetName val="20 c"/>
      <sheetName val="19 c "/>
      <sheetName val="20 d"/>
      <sheetName val="20 d "/>
      <sheetName val=" 19 d"/>
      <sheetName val="19 e"/>
      <sheetName val="19 f"/>
      <sheetName val="20"/>
      <sheetName val="20 а "/>
      <sheetName val="21"/>
      <sheetName val="22"/>
      <sheetName val="ГРУПИРАНЕ НА М-ЛИ  И ГП "/>
      <sheetName val="Лицензионни продукти  и НП "/>
      <sheetName val="23"/>
      <sheetName val="23 а "/>
      <sheetName val="24"/>
      <sheetName val="25 "/>
      <sheetName val="25 a"/>
      <sheetName val="26"/>
      <sheetName val="27"/>
      <sheetName val="27 a"/>
      <sheetName val="27 b"/>
      <sheetName val="27 c"/>
      <sheetName val="28"/>
      <sheetName val="29"/>
      <sheetName val="30"/>
      <sheetName val="30 a"/>
      <sheetName val="30 b"/>
      <sheetName val="31"/>
      <sheetName val="32"/>
      <sheetName val="33"/>
      <sheetName val="33 a"/>
      <sheetName val="34-38"/>
      <sheetName val="39"/>
      <sheetName val="39 а"/>
      <sheetName val="МСФО 7 - ОБОБЩЕНА"/>
      <sheetName val="40-категории фин.активи и п"/>
      <sheetName val="40 -валутен риск"/>
      <sheetName val="валутна чувст."/>
      <sheetName val="ценови и кредитен риск"/>
      <sheetName val="40 - матуритет"/>
      <sheetName val="40 - лихвен анализ  "/>
      <sheetName val="лихвена чувст."/>
      <sheetName val="40 - капиталов риск"/>
      <sheetName val="42 -свързани лица "/>
      <sheetName val="42-сделки свързани лица"/>
      <sheetName val="41- сегменти"/>
      <sheetName val="активи и пасиви за МСФО 7"/>
    </sheetNames>
    <sheetDataSet>
      <sheetData sheetId="41">
        <row r="10">
          <cell r="C10">
            <v>0.21600588182745237</v>
          </cell>
          <cell r="E10">
            <v>0.23879132367266606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110" zoomScaleNormal="110" zoomScalePageLayoutView="0" workbookViewId="0" topLeftCell="A35">
      <selection activeCell="F45" sqref="F45"/>
    </sheetView>
  </sheetViews>
  <sheetFormatPr defaultColWidth="0" defaultRowHeight="12.75" customHeight="1" zeroHeight="1"/>
  <cols>
    <col min="1" max="2" width="9.28125" style="35" customWidth="1"/>
    <col min="3" max="3" width="15.7109375" style="35" customWidth="1"/>
    <col min="4" max="9" width="9.28125" style="35" customWidth="1"/>
    <col min="10" max="16384" width="9.28125" style="35" hidden="1" customWidth="1"/>
  </cols>
  <sheetData>
    <row r="1" spans="1:8" ht="18.75">
      <c r="A1" s="33" t="s">
        <v>0</v>
      </c>
      <c r="B1" s="34"/>
      <c r="C1" s="34"/>
      <c r="D1" s="40" t="s">
        <v>39</v>
      </c>
      <c r="E1" s="34"/>
      <c r="F1" s="34"/>
      <c r="G1" s="34"/>
      <c r="H1" s="34"/>
    </row>
    <row r="2" ht="12.75"/>
    <row r="3" ht="12.75"/>
    <row r="4" ht="12.75"/>
    <row r="5" spans="1:9" ht="18.75">
      <c r="A5" s="36" t="s">
        <v>21</v>
      </c>
      <c r="D5" s="90" t="s">
        <v>63</v>
      </c>
      <c r="E5" s="87"/>
      <c r="F5" s="37"/>
      <c r="G5" s="37"/>
      <c r="H5" s="37"/>
      <c r="I5" s="37"/>
    </row>
    <row r="6" spans="1:9" ht="17.25" customHeight="1">
      <c r="A6" s="36"/>
      <c r="D6" s="90" t="s">
        <v>68</v>
      </c>
      <c r="E6" s="87"/>
      <c r="F6" s="37"/>
      <c r="G6" s="37"/>
      <c r="H6" s="37"/>
      <c r="I6" s="37"/>
    </row>
    <row r="7" spans="1:9" ht="18.75">
      <c r="A7" s="36"/>
      <c r="D7" s="90" t="s">
        <v>124</v>
      </c>
      <c r="E7" s="87"/>
      <c r="F7" s="37"/>
      <c r="G7" s="37"/>
      <c r="H7" s="37"/>
      <c r="I7" s="37"/>
    </row>
    <row r="8" spans="1:9" ht="18.75">
      <c r="A8" s="36"/>
      <c r="D8" s="90" t="s">
        <v>149</v>
      </c>
      <c r="E8" s="87"/>
      <c r="F8" s="37"/>
      <c r="G8" s="37"/>
      <c r="H8" s="37"/>
      <c r="I8" s="37"/>
    </row>
    <row r="9" spans="1:9" ht="16.5">
      <c r="A9" s="38"/>
      <c r="D9" s="90" t="s">
        <v>69</v>
      </c>
      <c r="E9" s="87"/>
      <c r="F9" s="38"/>
      <c r="G9" s="37"/>
      <c r="H9" s="37"/>
      <c r="I9" s="37"/>
    </row>
    <row r="10" spans="1:9" ht="18.75">
      <c r="A10" s="36"/>
      <c r="D10" s="86"/>
      <c r="E10" s="86"/>
      <c r="F10" s="37"/>
      <c r="G10" s="37"/>
      <c r="H10" s="37"/>
      <c r="I10" s="37"/>
    </row>
    <row r="11" spans="1:9" ht="18.75">
      <c r="A11" s="36"/>
      <c r="D11" s="22"/>
      <c r="E11" s="22"/>
      <c r="F11" s="22"/>
      <c r="G11" s="37"/>
      <c r="H11" s="37"/>
      <c r="I11" s="37"/>
    </row>
    <row r="12" spans="1:7" ht="18.75">
      <c r="A12" s="36" t="s">
        <v>18</v>
      </c>
      <c r="D12" s="22" t="s">
        <v>63</v>
      </c>
      <c r="E12" s="77"/>
      <c r="F12" s="77"/>
      <c r="G12" s="78"/>
    </row>
    <row r="13" spans="4:9" ht="16.5">
      <c r="D13" s="22"/>
      <c r="E13" s="77"/>
      <c r="F13" s="77"/>
      <c r="G13" s="80"/>
      <c r="H13" s="37"/>
      <c r="I13" s="37"/>
    </row>
    <row r="14" spans="4:9" ht="16.5">
      <c r="D14" s="22"/>
      <c r="E14" s="77"/>
      <c r="F14" s="77"/>
      <c r="G14" s="80"/>
      <c r="H14" s="37"/>
      <c r="I14" s="37"/>
    </row>
    <row r="15" spans="1:9" ht="18.75">
      <c r="A15" s="36" t="s">
        <v>102</v>
      </c>
      <c r="D15" s="22" t="s">
        <v>99</v>
      </c>
      <c r="E15" s="77"/>
      <c r="F15" s="77"/>
      <c r="G15" s="80"/>
      <c r="H15" s="37"/>
      <c r="I15" s="37"/>
    </row>
    <row r="16" spans="1:9" ht="18.75">
      <c r="A16" s="36"/>
      <c r="D16" s="22"/>
      <c r="E16" s="77"/>
      <c r="F16" s="77"/>
      <c r="G16" s="80"/>
      <c r="H16" s="37"/>
      <c r="I16" s="37"/>
    </row>
    <row r="17" spans="1:9" ht="18.75">
      <c r="A17" s="141"/>
      <c r="D17" s="22"/>
      <c r="E17" s="77"/>
      <c r="F17" s="77"/>
      <c r="G17" s="80"/>
      <c r="H17" s="37"/>
      <c r="I17" s="37"/>
    </row>
    <row r="18" spans="1:9" ht="18.75">
      <c r="A18" s="36" t="s">
        <v>37</v>
      </c>
      <c r="B18" s="36"/>
      <c r="C18" s="36"/>
      <c r="D18" s="22" t="s">
        <v>62</v>
      </c>
      <c r="E18" s="77"/>
      <c r="F18" s="77"/>
      <c r="G18" s="80"/>
      <c r="H18" s="37"/>
      <c r="I18" s="37"/>
    </row>
    <row r="19" spans="1:9" ht="18.75">
      <c r="A19" s="36"/>
      <c r="B19" s="36"/>
      <c r="C19" s="36"/>
      <c r="D19" s="22"/>
      <c r="E19" s="77"/>
      <c r="F19" s="77"/>
      <c r="G19" s="80"/>
      <c r="H19" s="37"/>
      <c r="I19" s="37"/>
    </row>
    <row r="20" spans="1:9" ht="18.75">
      <c r="A20" s="36"/>
      <c r="D20" s="22"/>
      <c r="E20" s="77"/>
      <c r="F20" s="77"/>
      <c r="G20" s="78"/>
      <c r="H20" s="36"/>
      <c r="I20" s="36"/>
    </row>
    <row r="21" spans="1:7" ht="18.75">
      <c r="A21" s="141" t="s">
        <v>126</v>
      </c>
      <c r="B21" s="39"/>
      <c r="C21" s="88"/>
      <c r="D21" s="90" t="s">
        <v>58</v>
      </c>
      <c r="E21" s="174"/>
      <c r="F21" s="174"/>
      <c r="G21" s="78"/>
    </row>
    <row r="22" spans="1:7" ht="18.75">
      <c r="A22" s="141"/>
      <c r="B22" s="39"/>
      <c r="C22" s="88"/>
      <c r="D22" s="90"/>
      <c r="E22" s="174"/>
      <c r="F22" s="174"/>
      <c r="G22" s="78"/>
    </row>
    <row r="23" spans="1:7" ht="18.75">
      <c r="A23" s="36"/>
      <c r="C23" s="88"/>
      <c r="D23" s="22"/>
      <c r="E23" s="77"/>
      <c r="F23" s="77"/>
      <c r="G23" s="78"/>
    </row>
    <row r="24" spans="1:7" ht="18.75">
      <c r="A24" s="36" t="s">
        <v>1</v>
      </c>
      <c r="D24" s="22" t="s">
        <v>55</v>
      </c>
      <c r="E24" s="77"/>
      <c r="F24" s="77"/>
      <c r="G24" s="78"/>
    </row>
    <row r="25" spans="1:7" ht="18.75">
      <c r="A25" s="36"/>
      <c r="D25" s="22" t="s">
        <v>56</v>
      </c>
      <c r="E25" s="77"/>
      <c r="F25" s="77"/>
      <c r="G25" s="78"/>
    </row>
    <row r="26" spans="1:7" ht="18.75">
      <c r="A26" s="36"/>
      <c r="D26" s="37"/>
      <c r="E26" s="80"/>
      <c r="F26" s="80"/>
      <c r="G26" s="78"/>
    </row>
    <row r="27" spans="1:7" ht="18.75">
      <c r="A27" s="36"/>
      <c r="D27" s="22"/>
      <c r="E27" s="78"/>
      <c r="F27" s="78"/>
      <c r="G27" s="78"/>
    </row>
    <row r="28" spans="1:7" ht="18.75">
      <c r="A28" s="141" t="s">
        <v>127</v>
      </c>
      <c r="B28" s="39"/>
      <c r="C28" s="88"/>
      <c r="D28" s="90" t="s">
        <v>57</v>
      </c>
      <c r="E28" s="174"/>
      <c r="F28" s="109"/>
      <c r="G28" s="109"/>
    </row>
    <row r="29" spans="1:7" ht="18.75">
      <c r="A29" s="141"/>
      <c r="B29" s="39"/>
      <c r="C29" s="88"/>
      <c r="D29" s="90" t="s">
        <v>59</v>
      </c>
      <c r="E29" s="174"/>
      <c r="F29" s="109"/>
      <c r="G29" s="82"/>
    </row>
    <row r="30" spans="1:7" ht="18.75">
      <c r="A30" s="141"/>
      <c r="B30" s="39"/>
      <c r="C30" s="88"/>
      <c r="D30" s="90" t="s">
        <v>79</v>
      </c>
      <c r="E30" s="174"/>
      <c r="F30" s="109"/>
      <c r="G30" s="82"/>
    </row>
    <row r="31" spans="1:7" ht="18.75">
      <c r="A31" s="141"/>
      <c r="B31" s="39"/>
      <c r="C31" s="88"/>
      <c r="D31" s="90" t="s">
        <v>80</v>
      </c>
      <c r="E31" s="174"/>
      <c r="F31" s="109"/>
      <c r="G31" s="82"/>
    </row>
    <row r="32" spans="1:7" ht="18.75">
      <c r="A32" s="141"/>
      <c r="B32" s="39"/>
      <c r="C32" s="39"/>
      <c r="D32" s="90" t="s">
        <v>81</v>
      </c>
      <c r="E32" s="82"/>
      <c r="F32" s="82"/>
      <c r="G32" s="82"/>
    </row>
    <row r="33" spans="1:7" ht="18.75">
      <c r="A33" s="141"/>
      <c r="B33" s="39"/>
      <c r="C33" s="86"/>
      <c r="D33" s="90" t="s">
        <v>128</v>
      </c>
      <c r="E33" s="87"/>
      <c r="F33" s="109"/>
      <c r="G33" s="82"/>
    </row>
    <row r="34" spans="1:7" ht="18.75">
      <c r="A34" s="141"/>
      <c r="B34" s="39"/>
      <c r="C34" s="86"/>
      <c r="D34" s="90" t="s">
        <v>129</v>
      </c>
      <c r="E34" s="87"/>
      <c r="F34" s="109"/>
      <c r="G34" s="82"/>
    </row>
    <row r="35" spans="1:7" ht="18.75">
      <c r="A35" s="141"/>
      <c r="B35" s="39"/>
      <c r="C35" s="86"/>
      <c r="D35" s="90" t="s">
        <v>130</v>
      </c>
      <c r="E35" s="87"/>
      <c r="F35" s="109"/>
      <c r="G35" s="82"/>
    </row>
    <row r="36" spans="1:7" ht="18.75">
      <c r="A36" s="36"/>
      <c r="D36" s="22"/>
      <c r="E36" s="81"/>
      <c r="F36" s="78"/>
      <c r="G36" s="81"/>
    </row>
    <row r="37" spans="1:9" ht="18.75">
      <c r="A37" s="36" t="s">
        <v>2</v>
      </c>
      <c r="D37" s="90" t="s">
        <v>60</v>
      </c>
      <c r="E37" s="174"/>
      <c r="F37" s="174"/>
      <c r="G37" s="174"/>
      <c r="H37" s="36"/>
      <c r="I37" s="36"/>
    </row>
    <row r="38" spans="1:9" ht="18.75">
      <c r="A38" s="36"/>
      <c r="D38" s="90" t="s">
        <v>61</v>
      </c>
      <c r="E38" s="174"/>
      <c r="F38" s="174"/>
      <c r="G38" s="174"/>
      <c r="H38" s="36"/>
      <c r="I38" s="36"/>
    </row>
    <row r="39" spans="1:7" ht="18.75">
      <c r="A39" s="36"/>
      <c r="D39" s="90" t="s">
        <v>90</v>
      </c>
      <c r="E39" s="174"/>
      <c r="F39" s="174"/>
      <c r="G39" s="174"/>
    </row>
    <row r="40" spans="1:8" ht="18.75">
      <c r="A40" s="36"/>
      <c r="D40" s="90" t="s">
        <v>146</v>
      </c>
      <c r="E40" s="174"/>
      <c r="F40" s="174"/>
      <c r="G40" s="174"/>
      <c r="H40" s="39"/>
    </row>
    <row r="41" spans="1:8" ht="18.75">
      <c r="A41" s="36"/>
      <c r="D41" s="90" t="s">
        <v>91</v>
      </c>
      <c r="E41" s="174"/>
      <c r="F41" s="174"/>
      <c r="G41" s="174"/>
      <c r="H41" s="39"/>
    </row>
    <row r="42" spans="1:8" ht="18.75">
      <c r="A42" s="36"/>
      <c r="D42" s="90" t="s">
        <v>147</v>
      </c>
      <c r="E42" s="174"/>
      <c r="F42" s="174"/>
      <c r="G42" s="174"/>
      <c r="H42" s="39"/>
    </row>
    <row r="43" spans="1:8" ht="18.75">
      <c r="A43" s="36"/>
      <c r="D43" s="90" t="s">
        <v>85</v>
      </c>
      <c r="E43" s="174"/>
      <c r="F43" s="174"/>
      <c r="G43" s="174"/>
      <c r="H43" s="39"/>
    </row>
    <row r="44" spans="1:8" ht="18.75">
      <c r="A44" s="36"/>
      <c r="D44" s="90" t="s">
        <v>148</v>
      </c>
      <c r="E44" s="174"/>
      <c r="F44" s="174"/>
      <c r="G44" s="174"/>
      <c r="H44" s="39"/>
    </row>
    <row r="45" spans="1:7" ht="18.75">
      <c r="A45" s="36"/>
      <c r="D45" s="90"/>
      <c r="E45" s="82"/>
      <c r="F45" s="109"/>
      <c r="G45" s="82"/>
    </row>
    <row r="46" spans="1:9" ht="18.75">
      <c r="A46" s="36" t="s">
        <v>22</v>
      </c>
      <c r="D46" s="37" t="s">
        <v>31</v>
      </c>
      <c r="E46" s="81"/>
      <c r="F46" s="81"/>
      <c r="G46" s="82"/>
      <c r="H46" s="39"/>
      <c r="I46" s="39"/>
    </row>
    <row r="47" spans="1:7" ht="18.75">
      <c r="A47" s="36"/>
      <c r="E47" s="81"/>
      <c r="F47" s="78"/>
      <c r="G47" s="81"/>
    </row>
    <row r="48" spans="1:6" ht="18.75">
      <c r="A48" s="36"/>
      <c r="F48" s="36"/>
    </row>
    <row r="49" spans="1:6" ht="18.75">
      <c r="A49" s="36"/>
      <c r="F49" s="36"/>
    </row>
    <row r="50" spans="1:6" ht="18.75">
      <c r="A50" s="36"/>
      <c r="F50" s="36"/>
    </row>
    <row r="51" spans="1:6" ht="18.75">
      <c r="A51" s="36"/>
      <c r="F51" s="36"/>
    </row>
    <row r="52" spans="1:6" ht="18.75">
      <c r="A52" s="36"/>
      <c r="F52" s="36"/>
    </row>
    <row r="53" spans="1:6" ht="18.75">
      <c r="A53" s="36"/>
      <c r="F53" s="36"/>
    </row>
    <row r="54" spans="1:6" ht="18.75">
      <c r="A54" s="36"/>
      <c r="F54" s="36"/>
    </row>
    <row r="55" ht="12.75"/>
    <row r="56" ht="12.75"/>
    <row r="57" ht="12.75"/>
    <row r="58" ht="12.75"/>
    <row r="59" ht="12.75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SheetLayoutView="100" zoomScalePageLayoutView="0" workbookViewId="0" topLeftCell="A4">
      <selection activeCell="C11" sqref="C11"/>
    </sheetView>
  </sheetViews>
  <sheetFormatPr defaultColWidth="9.140625" defaultRowHeight="12.75"/>
  <cols>
    <col min="1" max="1" width="66.140625" style="19" customWidth="1"/>
    <col min="2" max="2" width="12.57421875" style="49" customWidth="1"/>
    <col min="3" max="3" width="12.140625" style="49" customWidth="1"/>
    <col min="4" max="4" width="1.1484375" style="49" customWidth="1"/>
    <col min="5" max="5" width="11.57421875" style="49" customWidth="1"/>
    <col min="6" max="16384" width="9.140625" style="19" customWidth="1"/>
  </cols>
  <sheetData>
    <row r="1" spans="1:5" ht="15">
      <c r="A1" s="294" t="str">
        <f>'Cover '!D1</f>
        <v>СОФАРМА АД</v>
      </c>
      <c r="B1" s="295"/>
      <c r="C1" s="295"/>
      <c r="D1" s="295"/>
      <c r="E1" s="295"/>
    </row>
    <row r="2" spans="1:5" s="52" customFormat="1" ht="15">
      <c r="A2" s="296" t="s">
        <v>156</v>
      </c>
      <c r="B2" s="297"/>
      <c r="C2" s="297"/>
      <c r="D2" s="297"/>
      <c r="E2" s="297"/>
    </row>
    <row r="3" spans="1:5" ht="15">
      <c r="A3" s="122" t="s">
        <v>180</v>
      </c>
      <c r="B3" s="123"/>
      <c r="C3" s="204"/>
      <c r="D3" s="123"/>
      <c r="E3" s="123"/>
    </row>
    <row r="4" spans="1:5" ht="15">
      <c r="A4" s="122"/>
      <c r="B4" s="123"/>
      <c r="C4" s="123"/>
      <c r="D4" s="123"/>
      <c r="E4" s="123"/>
    </row>
    <row r="5" spans="1:5" ht="15" customHeight="1">
      <c r="A5" s="176"/>
      <c r="B5" s="298" t="s">
        <v>5</v>
      </c>
      <c r="C5" s="299" t="s">
        <v>166</v>
      </c>
      <c r="D5" s="124"/>
      <c r="E5" s="299" t="s">
        <v>150</v>
      </c>
    </row>
    <row r="6" spans="1:5" ht="12.75" customHeight="1">
      <c r="A6" s="214"/>
      <c r="B6" s="298"/>
      <c r="C6" s="299"/>
      <c r="D6" s="124"/>
      <c r="E6" s="299"/>
    </row>
    <row r="7" spans="1:5" ht="15">
      <c r="A7" s="177"/>
      <c r="E7" s="238"/>
    </row>
    <row r="8" spans="1:6" ht="15">
      <c r="A8" s="52" t="s">
        <v>71</v>
      </c>
      <c r="B8" s="49">
        <v>5</v>
      </c>
      <c r="C8" s="225">
        <v>122412</v>
      </c>
      <c r="D8" s="144"/>
      <c r="E8" s="16">
        <v>149996</v>
      </c>
      <c r="F8" s="250"/>
    </row>
    <row r="9" spans="1:7" ht="15">
      <c r="A9" s="52" t="s">
        <v>94</v>
      </c>
      <c r="B9" s="49">
        <v>6</v>
      </c>
      <c r="C9" s="225">
        <v>2916</v>
      </c>
      <c r="D9" s="225"/>
      <c r="E9" s="225">
        <v>3277</v>
      </c>
      <c r="F9" s="187"/>
      <c r="G9" s="188"/>
    </row>
    <row r="10" spans="1:7" ht="16.5" customHeight="1">
      <c r="A10" s="51" t="s">
        <v>103</v>
      </c>
      <c r="C10" s="225">
        <f>8498-999</f>
        <v>7499</v>
      </c>
      <c r="D10" s="225"/>
      <c r="E10" s="225">
        <v>9821</v>
      </c>
      <c r="F10" s="187"/>
      <c r="G10" s="188"/>
    </row>
    <row r="11" spans="1:7" ht="15">
      <c r="A11" s="52" t="s">
        <v>104</v>
      </c>
      <c r="B11" s="165">
        <v>7</v>
      </c>
      <c r="C11" s="225">
        <v>-44532</v>
      </c>
      <c r="D11" s="225"/>
      <c r="E11" s="225">
        <v>-52077</v>
      </c>
      <c r="F11" s="187"/>
      <c r="G11" s="188"/>
    </row>
    <row r="12" spans="1:7" ht="15">
      <c r="A12" s="52" t="s">
        <v>3</v>
      </c>
      <c r="B12" s="49">
        <v>8</v>
      </c>
      <c r="C12" s="225">
        <v>-31324</v>
      </c>
      <c r="D12" s="225"/>
      <c r="E12" s="225">
        <v>-42124</v>
      </c>
      <c r="F12" s="187"/>
      <c r="G12" s="188"/>
    </row>
    <row r="13" spans="1:7" ht="15">
      <c r="A13" s="52" t="s">
        <v>9</v>
      </c>
      <c r="B13" s="49">
        <v>9</v>
      </c>
      <c r="C13" s="225">
        <v>-27534</v>
      </c>
      <c r="D13" s="225"/>
      <c r="E13" s="225">
        <v>-28331</v>
      </c>
      <c r="F13" s="187"/>
      <c r="G13" s="188"/>
    </row>
    <row r="14" spans="1:7" ht="15">
      <c r="A14" s="52" t="s">
        <v>67</v>
      </c>
      <c r="B14" s="49" t="s">
        <v>170</v>
      </c>
      <c r="C14" s="225">
        <v>-11123</v>
      </c>
      <c r="D14" s="225"/>
      <c r="E14" s="225">
        <v>-13107</v>
      </c>
      <c r="F14" s="187"/>
      <c r="G14" s="188"/>
    </row>
    <row r="15" spans="1:7" ht="15">
      <c r="A15" s="52" t="s">
        <v>176</v>
      </c>
      <c r="B15" s="49" t="s">
        <v>169</v>
      </c>
      <c r="C15" s="225">
        <f>-1117-454</f>
        <v>-1571</v>
      </c>
      <c r="D15" s="225"/>
      <c r="E15" s="225">
        <v>-2631</v>
      </c>
      <c r="F15" s="187"/>
      <c r="G15" s="188"/>
    </row>
    <row r="16" spans="1:7" ht="15">
      <c r="A16" s="122" t="s">
        <v>40</v>
      </c>
      <c r="C16" s="228">
        <f>SUM(C8:C15)</f>
        <v>16743</v>
      </c>
      <c r="D16" s="144"/>
      <c r="E16" s="148">
        <f>SUM(E8:E15)</f>
        <v>24824</v>
      </c>
      <c r="F16" s="187"/>
      <c r="G16" s="188"/>
    </row>
    <row r="17" spans="1:5" ht="15">
      <c r="A17" s="52"/>
      <c r="C17" s="229"/>
      <c r="D17" s="144"/>
      <c r="E17" s="152"/>
    </row>
    <row r="18" spans="1:5" ht="15">
      <c r="A18" s="52"/>
      <c r="C18" s="230"/>
      <c r="D18" s="144"/>
      <c r="E18" s="152"/>
    </row>
    <row r="19" spans="1:5" ht="15">
      <c r="A19" s="52" t="s">
        <v>92</v>
      </c>
      <c r="B19" s="49">
        <v>12</v>
      </c>
      <c r="C19" s="225">
        <v>17212</v>
      </c>
      <c r="D19" s="225"/>
      <c r="E19" s="225">
        <v>11984</v>
      </c>
    </row>
    <row r="20" spans="1:5" ht="15">
      <c r="A20" s="52" t="s">
        <v>93</v>
      </c>
      <c r="B20" s="49">
        <v>13</v>
      </c>
      <c r="C20" s="225">
        <v>-2846</v>
      </c>
      <c r="D20" s="225"/>
      <c r="E20" s="225">
        <v>-3453</v>
      </c>
    </row>
    <row r="21" spans="1:5" ht="15">
      <c r="A21" s="150" t="s">
        <v>160</v>
      </c>
      <c r="C21" s="228">
        <f>C19+C20</f>
        <v>14366</v>
      </c>
      <c r="D21" s="151"/>
      <c r="E21" s="155">
        <f>E19+E20</f>
        <v>8531</v>
      </c>
    </row>
    <row r="22" spans="1:5" ht="15">
      <c r="A22" s="125"/>
      <c r="C22" s="229"/>
      <c r="D22" s="144"/>
      <c r="E22" s="152"/>
    </row>
    <row r="23" spans="1:5" ht="15">
      <c r="A23" s="122" t="s">
        <v>105</v>
      </c>
      <c r="C23" s="231">
        <f>C16+C21</f>
        <v>31109</v>
      </c>
      <c r="D23" s="144"/>
      <c r="E23" s="231">
        <f>E16+E21</f>
        <v>33355</v>
      </c>
    </row>
    <row r="24" spans="1:5" ht="15">
      <c r="A24" s="122"/>
      <c r="C24" s="232"/>
      <c r="D24" s="144"/>
      <c r="E24" s="152"/>
    </row>
    <row r="25" spans="1:5" ht="15">
      <c r="A25" s="52" t="s">
        <v>106</v>
      </c>
      <c r="C25" s="225">
        <f>-3153+45</f>
        <v>-3108</v>
      </c>
      <c r="D25" s="225"/>
      <c r="E25" s="225">
        <v>-2379</v>
      </c>
    </row>
    <row r="26" spans="1:5" ht="15">
      <c r="A26" s="122"/>
      <c r="B26" s="47"/>
      <c r="C26" s="241"/>
      <c r="D26" s="145"/>
      <c r="E26" s="242"/>
    </row>
    <row r="27" spans="1:7" ht="15">
      <c r="A27" s="122" t="s">
        <v>16</v>
      </c>
      <c r="B27" s="47"/>
      <c r="C27" s="231">
        <f>C23+C25</f>
        <v>28001</v>
      </c>
      <c r="D27" s="145"/>
      <c r="E27" s="154">
        <f>E23+E25</f>
        <v>30976</v>
      </c>
      <c r="F27" s="187"/>
      <c r="G27" s="188"/>
    </row>
    <row r="28" spans="1:5" ht="15">
      <c r="A28" s="122"/>
      <c r="B28" s="47"/>
      <c r="C28" s="217"/>
      <c r="D28" s="47"/>
      <c r="E28" s="153"/>
    </row>
    <row r="29" spans="1:5" ht="15">
      <c r="A29" s="147" t="s">
        <v>142</v>
      </c>
      <c r="B29" s="212"/>
      <c r="C29" s="249"/>
      <c r="D29" s="220"/>
      <c r="E29" s="249"/>
    </row>
    <row r="30" spans="1:5" ht="30">
      <c r="A30" s="200" t="s">
        <v>136</v>
      </c>
      <c r="B30" s="212"/>
      <c r="C30" s="218"/>
      <c r="D30" s="158"/>
      <c r="E30" s="159"/>
    </row>
    <row r="31" spans="1:9" ht="17.25" customHeight="1">
      <c r="A31" s="201" t="s">
        <v>141</v>
      </c>
      <c r="C31" s="225">
        <v>-14</v>
      </c>
      <c r="D31" s="225"/>
      <c r="E31" s="225"/>
      <c r="I31" s="187"/>
    </row>
    <row r="32" spans="1:5" ht="15">
      <c r="A32" s="160"/>
      <c r="B32" s="212"/>
      <c r="C32" s="222">
        <f>SUM(C31:C31)</f>
        <v>-14</v>
      </c>
      <c r="D32" s="158"/>
      <c r="E32" s="202">
        <f>SUM(E31:E31)</f>
        <v>0</v>
      </c>
    </row>
    <row r="33" spans="1:5" ht="30">
      <c r="A33" s="200" t="s">
        <v>143</v>
      </c>
      <c r="B33" s="212"/>
      <c r="C33" s="219"/>
      <c r="D33" s="161"/>
      <c r="E33" s="184"/>
    </row>
    <row r="34" spans="1:10" ht="30">
      <c r="A34" s="160" t="s">
        <v>110</v>
      </c>
      <c r="C34" s="225">
        <v>448</v>
      </c>
      <c r="D34" s="225"/>
      <c r="E34" s="225">
        <v>445</v>
      </c>
      <c r="H34" s="187"/>
      <c r="J34" s="187"/>
    </row>
    <row r="35" spans="1:5" ht="15">
      <c r="A35" s="156"/>
      <c r="B35" s="116"/>
      <c r="C35" s="223">
        <f>SUM(C34:C34)</f>
        <v>448</v>
      </c>
      <c r="D35" s="158"/>
      <c r="E35" s="164">
        <f>SUM(E34:E34)</f>
        <v>445</v>
      </c>
    </row>
    <row r="36" spans="1:5" ht="15">
      <c r="A36" s="156" t="s">
        <v>137</v>
      </c>
      <c r="B36" s="49">
        <v>14</v>
      </c>
      <c r="C36" s="224">
        <f>C32+C35</f>
        <v>434</v>
      </c>
      <c r="D36" s="198"/>
      <c r="E36" s="199">
        <f>E32+E35</f>
        <v>445</v>
      </c>
    </row>
    <row r="37" spans="1:5" ht="15">
      <c r="A37" s="156"/>
      <c r="B37" s="116"/>
      <c r="C37" s="220"/>
      <c r="D37" s="198"/>
      <c r="E37" s="203"/>
    </row>
    <row r="38" spans="1:8" ht="15.75" thickBot="1">
      <c r="A38" s="156" t="s">
        <v>111</v>
      </c>
      <c r="B38" s="212"/>
      <c r="C38" s="233">
        <f>C27+C36</f>
        <v>28435</v>
      </c>
      <c r="D38" s="198"/>
      <c r="E38" s="149">
        <f>E27+E36</f>
        <v>31421</v>
      </c>
      <c r="H38" s="187"/>
    </row>
    <row r="39" spans="1:8" ht="15.75" thickTop="1">
      <c r="A39" s="162"/>
      <c r="B39" s="212"/>
      <c r="C39" s="221"/>
      <c r="D39" s="157"/>
      <c r="E39" s="163"/>
      <c r="H39" s="187"/>
    </row>
    <row r="40" spans="1:5" ht="15">
      <c r="A40" s="52" t="s">
        <v>123</v>
      </c>
      <c r="B40" s="49">
        <v>28</v>
      </c>
      <c r="C40" s="264">
        <f>'[3]27 a'!$C$10</f>
        <v>0.21600588182745237</v>
      </c>
      <c r="D40" s="265"/>
      <c r="E40" s="264">
        <f>'[3]27 a'!$E$10</f>
        <v>0.23879132367266606</v>
      </c>
    </row>
    <row r="41" ht="15">
      <c r="A41" s="76"/>
    </row>
    <row r="42" ht="15">
      <c r="A42" s="76"/>
    </row>
    <row r="43" ht="15">
      <c r="A43" s="142" t="s">
        <v>189</v>
      </c>
    </row>
    <row r="44" ht="15">
      <c r="A44" s="76"/>
    </row>
    <row r="45" spans="2:5" ht="15">
      <c r="B45" s="47"/>
      <c r="C45" s="47"/>
      <c r="D45" s="47"/>
      <c r="E45" s="47"/>
    </row>
    <row r="46" spans="1:5" ht="15">
      <c r="A46" s="76"/>
      <c r="C46" s="47"/>
      <c r="E46" s="152"/>
    </row>
    <row r="48" spans="1:3" ht="15">
      <c r="A48" s="18" t="s">
        <v>72</v>
      </c>
      <c r="C48" s="47"/>
    </row>
    <row r="49" ht="15">
      <c r="A49" s="100" t="s">
        <v>73</v>
      </c>
    </row>
    <row r="51" ht="15">
      <c r="A51" s="18" t="s">
        <v>98</v>
      </c>
    </row>
    <row r="52" ht="15">
      <c r="A52" s="100" t="s">
        <v>99</v>
      </c>
    </row>
    <row r="53" ht="15">
      <c r="A53" s="100"/>
    </row>
    <row r="54" ht="15">
      <c r="A54" s="113" t="s">
        <v>95</v>
      </c>
    </row>
    <row r="55" ht="15">
      <c r="A55" s="246" t="s">
        <v>174</v>
      </c>
    </row>
    <row r="56" ht="15">
      <c r="A56" s="115"/>
    </row>
    <row r="57" ht="15">
      <c r="A57" s="115"/>
    </row>
    <row r="58" ht="15">
      <c r="A58" s="113"/>
    </row>
    <row r="59" ht="15">
      <c r="A59" s="116"/>
    </row>
    <row r="60" ht="15">
      <c r="A60" s="117"/>
    </row>
    <row r="65" ht="15">
      <c r="A65" s="118"/>
    </row>
  </sheetData>
  <sheetProtection/>
  <mergeCells count="5">
    <mergeCell ref="A1:E1"/>
    <mergeCell ref="A2:E2"/>
    <mergeCell ref="B5:B6"/>
    <mergeCell ref="E5:E6"/>
    <mergeCell ref="C5:C6"/>
  </mergeCells>
  <printOptions/>
  <pageMargins left="0.7874015748031497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0" r:id="rId2"/>
  <headerFooter alignWithMargins="0">
    <oddFooter>&amp;R1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SheetLayoutView="100" zoomScalePageLayoutView="0" workbookViewId="0" topLeftCell="A49">
      <selection activeCell="C9" sqref="C9:F56"/>
    </sheetView>
  </sheetViews>
  <sheetFormatPr defaultColWidth="9.140625" defaultRowHeight="12.75"/>
  <cols>
    <col min="1" max="1" width="55.00390625" style="105" customWidth="1"/>
    <col min="2" max="2" width="2.28125" style="105" customWidth="1"/>
    <col min="3" max="3" width="10.421875" style="105" customWidth="1"/>
    <col min="4" max="4" width="15.00390625" style="105" customWidth="1"/>
    <col min="5" max="5" width="1.7109375" style="105" customWidth="1"/>
    <col min="6" max="6" width="12.57421875" style="105" customWidth="1"/>
    <col min="7" max="7" width="2.00390625" style="105" customWidth="1"/>
    <col min="8" max="8" width="9.140625" style="105" customWidth="1"/>
    <col min="9" max="9" width="46.57421875" style="105" customWidth="1"/>
    <col min="10" max="16384" width="9.140625" style="105" customWidth="1"/>
  </cols>
  <sheetData>
    <row r="1" spans="1:6" ht="14.25">
      <c r="A1" s="41" t="s">
        <v>39</v>
      </c>
      <c r="B1" s="119"/>
      <c r="C1" s="119"/>
      <c r="D1" s="119"/>
      <c r="E1" s="119"/>
      <c r="F1" s="41"/>
    </row>
    <row r="2" spans="1:6" ht="14.25">
      <c r="A2" s="42" t="s">
        <v>157</v>
      </c>
      <c r="B2" s="120"/>
      <c r="C2" s="120"/>
      <c r="D2" s="120"/>
      <c r="E2" s="120"/>
      <c r="F2" s="42"/>
    </row>
    <row r="3" spans="1:6" ht="15">
      <c r="A3" s="42" t="s">
        <v>177</v>
      </c>
      <c r="B3" s="121"/>
      <c r="C3" s="121"/>
      <c r="D3" s="121"/>
      <c r="E3" s="121"/>
      <c r="F3" s="24"/>
    </row>
    <row r="4" spans="1:6" ht="26.25" customHeight="1">
      <c r="A4" s="126"/>
      <c r="B4" s="124"/>
      <c r="C4" s="298" t="s">
        <v>5</v>
      </c>
      <c r="D4" s="299" t="s">
        <v>178</v>
      </c>
      <c r="E4" s="124"/>
      <c r="F4" s="299" t="s">
        <v>173</v>
      </c>
    </row>
    <row r="5" spans="2:6" ht="12" customHeight="1">
      <c r="B5" s="124"/>
      <c r="C5" s="298"/>
      <c r="D5" s="300"/>
      <c r="E5" s="124"/>
      <c r="F5" s="300"/>
    </row>
    <row r="6" spans="2:6" ht="12" customHeight="1">
      <c r="B6" s="124"/>
      <c r="C6" s="173"/>
      <c r="D6" s="205"/>
      <c r="E6" s="124"/>
      <c r="F6" s="239"/>
    </row>
    <row r="7" spans="1:6" ht="14.25">
      <c r="A7" s="42" t="s">
        <v>4</v>
      </c>
      <c r="B7" s="50"/>
      <c r="C7" s="50"/>
      <c r="D7" s="50"/>
      <c r="E7" s="50"/>
      <c r="F7" s="50"/>
    </row>
    <row r="8" spans="1:6" ht="14.25">
      <c r="A8" s="42" t="s">
        <v>11</v>
      </c>
      <c r="B8" s="46"/>
      <c r="C8" s="46"/>
      <c r="D8" s="46"/>
      <c r="E8" s="46"/>
      <c r="F8" s="46"/>
    </row>
    <row r="9" spans="1:7" ht="15">
      <c r="A9" s="24" t="s">
        <v>41</v>
      </c>
      <c r="B9" s="54"/>
      <c r="C9" s="54">
        <v>15</v>
      </c>
      <c r="D9" s="91">
        <v>209654</v>
      </c>
      <c r="E9" s="54"/>
      <c r="F9" s="91">
        <f>192728+18410-82</f>
        <v>211056</v>
      </c>
      <c r="G9" s="105" t="s">
        <v>168</v>
      </c>
    </row>
    <row r="10" spans="1:6" ht="15">
      <c r="A10" s="31" t="s">
        <v>24</v>
      </c>
      <c r="B10" s="54"/>
      <c r="C10" s="54">
        <v>16</v>
      </c>
      <c r="D10" s="91">
        <v>2516</v>
      </c>
      <c r="E10" s="54"/>
      <c r="F10" s="91">
        <f>2442+768</f>
        <v>3210</v>
      </c>
    </row>
    <row r="11" spans="1:6" ht="15">
      <c r="A11" s="24" t="s">
        <v>42</v>
      </c>
      <c r="B11" s="54"/>
      <c r="C11" s="54">
        <v>17</v>
      </c>
      <c r="D11" s="91">
        <v>22365</v>
      </c>
      <c r="E11" s="54"/>
      <c r="F11" s="91">
        <v>22368</v>
      </c>
    </row>
    <row r="12" spans="1:7" ht="15">
      <c r="A12" s="31" t="s">
        <v>43</v>
      </c>
      <c r="B12" s="54"/>
      <c r="C12" s="54">
        <v>18</v>
      </c>
      <c r="D12" s="91">
        <v>120922</v>
      </c>
      <c r="E12" s="54"/>
      <c r="F12" s="91">
        <f>103068+95-8729</f>
        <v>94434</v>
      </c>
      <c r="G12" s="105" t="s">
        <v>168</v>
      </c>
    </row>
    <row r="13" spans="1:6" ht="15">
      <c r="A13" s="31" t="s">
        <v>151</v>
      </c>
      <c r="B13" s="54"/>
      <c r="C13" s="54">
        <v>19</v>
      </c>
      <c r="D13" s="91">
        <v>10994</v>
      </c>
      <c r="E13" s="54"/>
      <c r="F13" s="91">
        <v>7015</v>
      </c>
    </row>
    <row r="14" spans="1:6" ht="15">
      <c r="A14" s="31" t="s">
        <v>28</v>
      </c>
      <c r="B14" s="54"/>
      <c r="C14" s="54">
        <v>20</v>
      </c>
      <c r="D14" s="91">
        <v>5924</v>
      </c>
      <c r="E14" s="54"/>
      <c r="F14" s="91">
        <v>4439</v>
      </c>
    </row>
    <row r="15" spans="1:6" ht="15">
      <c r="A15" s="191" t="s">
        <v>132</v>
      </c>
      <c r="B15" s="54"/>
      <c r="C15" s="54">
        <v>21</v>
      </c>
      <c r="D15" s="91">
        <v>32283</v>
      </c>
      <c r="E15" s="54"/>
      <c r="F15" s="91">
        <v>33150</v>
      </c>
    </row>
    <row r="16" spans="1:6" ht="15">
      <c r="A16" s="191" t="s">
        <v>133</v>
      </c>
      <c r="B16" s="54"/>
      <c r="C16" s="54">
        <v>22</v>
      </c>
      <c r="D16" s="91">
        <f>3492-454</f>
        <v>3038</v>
      </c>
      <c r="E16" s="54"/>
      <c r="F16" s="91">
        <v>6</v>
      </c>
    </row>
    <row r="17" spans="1:6" ht="15">
      <c r="A17" s="20"/>
      <c r="B17" s="46"/>
      <c r="C17" s="244"/>
      <c r="D17" s="93">
        <f>SUM(D9:D16)</f>
        <v>407696</v>
      </c>
      <c r="E17" s="46"/>
      <c r="F17" s="93">
        <f>SUM(F9:F16)</f>
        <v>375678</v>
      </c>
    </row>
    <row r="18" spans="1:6" ht="14.25" customHeight="1">
      <c r="A18" s="42" t="s">
        <v>12</v>
      </c>
      <c r="B18" s="46"/>
      <c r="C18" s="46"/>
      <c r="D18" s="92"/>
      <c r="E18" s="46"/>
      <c r="F18" s="92"/>
    </row>
    <row r="19" spans="1:6" ht="15">
      <c r="A19" s="24" t="s">
        <v>8</v>
      </c>
      <c r="B19" s="54"/>
      <c r="C19" s="54">
        <v>23</v>
      </c>
      <c r="D19" s="91">
        <f>66997-999</f>
        <v>65998</v>
      </c>
      <c r="E19" s="54"/>
      <c r="F19" s="91">
        <f>54047+3740-427</f>
        <v>57360</v>
      </c>
    </row>
    <row r="20" spans="1:6" ht="15">
      <c r="A20" s="24" t="s">
        <v>49</v>
      </c>
      <c r="B20" s="54"/>
      <c r="C20" s="54">
        <v>24</v>
      </c>
      <c r="D20" s="91">
        <v>83364</v>
      </c>
      <c r="E20" s="54"/>
      <c r="F20" s="91">
        <f>99505</f>
        <v>99505</v>
      </c>
    </row>
    <row r="21" spans="1:6" ht="15">
      <c r="A21" s="24" t="s">
        <v>118</v>
      </c>
      <c r="B21" s="54"/>
      <c r="C21" s="54">
        <v>25</v>
      </c>
      <c r="D21" s="91">
        <v>27955</v>
      </c>
      <c r="E21" s="54"/>
      <c r="F21" s="91">
        <f>23268+129</f>
        <v>23397</v>
      </c>
    </row>
    <row r="22" spans="1:6" ht="15">
      <c r="A22" s="20" t="s">
        <v>74</v>
      </c>
      <c r="B22" s="54"/>
      <c r="C22" s="54">
        <v>26</v>
      </c>
      <c r="D22" s="91">
        <v>6234</v>
      </c>
      <c r="E22" s="54"/>
      <c r="F22" s="91">
        <f>11024+877</f>
        <v>11901</v>
      </c>
    </row>
    <row r="23" spans="1:6" ht="15">
      <c r="A23" s="24" t="s">
        <v>36</v>
      </c>
      <c r="B23" s="54"/>
      <c r="C23" s="54">
        <v>27</v>
      </c>
      <c r="D23" s="91">
        <v>2843</v>
      </c>
      <c r="E23" s="54"/>
      <c r="F23" s="91">
        <f>2935+1141</f>
        <v>4076</v>
      </c>
    </row>
    <row r="24" spans="1:6" ht="14.25">
      <c r="A24" s="42"/>
      <c r="B24" s="46"/>
      <c r="C24" s="46"/>
      <c r="D24" s="93">
        <f>SUM(D19:D23)</f>
        <v>186394</v>
      </c>
      <c r="E24" s="46"/>
      <c r="F24" s="93">
        <f>SUM(F19:F23)</f>
        <v>196239</v>
      </c>
    </row>
    <row r="25" spans="1:6" ht="14.25">
      <c r="A25" s="42"/>
      <c r="B25" s="46"/>
      <c r="C25" s="46"/>
      <c r="D25" s="94"/>
      <c r="E25" s="46"/>
      <c r="F25" s="94"/>
    </row>
    <row r="26" spans="1:9" ht="15.75" customHeight="1" thickBot="1">
      <c r="A26" s="42" t="s">
        <v>64</v>
      </c>
      <c r="B26" s="46"/>
      <c r="C26" s="244"/>
      <c r="D26" s="95">
        <f>SUM(D17+D24)</f>
        <v>594090</v>
      </c>
      <c r="E26" s="46"/>
      <c r="F26" s="95">
        <f>SUM(F17+F24)</f>
        <v>571917</v>
      </c>
      <c r="I26" s="247"/>
    </row>
    <row r="27" spans="1:6" ht="15.75" thickTop="1">
      <c r="A27" s="24"/>
      <c r="B27" s="54"/>
      <c r="C27" s="54"/>
      <c r="D27" s="92"/>
      <c r="E27" s="54"/>
      <c r="F27" s="92"/>
    </row>
    <row r="28" spans="1:6" ht="15.75" customHeight="1">
      <c r="A28" s="42" t="s">
        <v>17</v>
      </c>
      <c r="B28" s="50"/>
      <c r="C28" s="50"/>
      <c r="D28" s="127"/>
      <c r="E28" s="50"/>
      <c r="F28" s="127"/>
    </row>
    <row r="29" spans="1:6" ht="17.25" customHeight="1">
      <c r="A29" s="128" t="s">
        <v>44</v>
      </c>
      <c r="B29" s="50"/>
      <c r="C29" s="50"/>
      <c r="D29" s="127"/>
      <c r="E29" s="50"/>
      <c r="F29" s="127"/>
    </row>
    <row r="30" spans="1:6" ht="15">
      <c r="A30" s="24" t="s">
        <v>29</v>
      </c>
      <c r="B30" s="108"/>
      <c r="C30" s="108"/>
      <c r="D30" s="190">
        <v>134798</v>
      </c>
      <c r="E30" s="108"/>
      <c r="F30" s="190">
        <v>132000</v>
      </c>
    </row>
    <row r="31" spans="1:6" ht="15">
      <c r="A31" s="24" t="s">
        <v>119</v>
      </c>
      <c r="B31" s="108"/>
      <c r="C31" s="108"/>
      <c r="D31" s="190">
        <v>-17597</v>
      </c>
      <c r="E31" s="108"/>
      <c r="F31" s="190">
        <v>-17203</v>
      </c>
    </row>
    <row r="32" spans="1:6" ht="15">
      <c r="A32" s="24" t="s">
        <v>84</v>
      </c>
      <c r="B32" s="108"/>
      <c r="C32" s="108"/>
      <c r="D32" s="190">
        <v>284678</v>
      </c>
      <c r="E32" s="108"/>
      <c r="F32" s="190">
        <v>246243</v>
      </c>
    </row>
    <row r="33" spans="1:10" ht="15">
      <c r="A33" s="24" t="s">
        <v>116</v>
      </c>
      <c r="B33" s="108"/>
      <c r="C33" s="108"/>
      <c r="D33" s="190">
        <f>34097-454+45-999</f>
        <v>32689</v>
      </c>
      <c r="E33" s="108"/>
      <c r="F33" s="190">
        <v>45487</v>
      </c>
      <c r="I33" s="190"/>
      <c r="J33" s="146"/>
    </row>
    <row r="34" spans="1:6" ht="14.25">
      <c r="A34" s="42"/>
      <c r="B34" s="46"/>
      <c r="C34" s="50">
        <v>28</v>
      </c>
      <c r="D34" s="96">
        <f>SUM(D30:D33)</f>
        <v>434568</v>
      </c>
      <c r="E34" s="54"/>
      <c r="F34" s="96">
        <f>SUM(F30:F33)</f>
        <v>406527</v>
      </c>
    </row>
    <row r="35" spans="1:6" ht="15">
      <c r="A35" s="128" t="s">
        <v>45</v>
      </c>
      <c r="B35" s="46"/>
      <c r="C35" s="46"/>
      <c r="D35" s="92"/>
      <c r="E35" s="46"/>
      <c r="F35" s="92"/>
    </row>
    <row r="36" spans="1:6" ht="15">
      <c r="A36" s="42" t="s">
        <v>38</v>
      </c>
      <c r="B36" s="108"/>
      <c r="C36" s="108"/>
      <c r="D36" s="92"/>
      <c r="E36" s="108"/>
      <c r="F36" s="92"/>
    </row>
    <row r="37" spans="1:8" ht="15">
      <c r="A37" s="24" t="s">
        <v>75</v>
      </c>
      <c r="B37" s="108"/>
      <c r="C37" s="108">
        <v>29</v>
      </c>
      <c r="D37" s="190">
        <v>32582</v>
      </c>
      <c r="E37" s="108"/>
      <c r="F37" s="190">
        <v>37972</v>
      </c>
      <c r="H37" s="146"/>
    </row>
    <row r="38" spans="1:7" ht="15">
      <c r="A38" s="31" t="s">
        <v>20</v>
      </c>
      <c r="B38" s="108"/>
      <c r="C38" s="108">
        <v>30</v>
      </c>
      <c r="D38" s="190">
        <f>5145-45</f>
        <v>5100</v>
      </c>
      <c r="E38" s="108"/>
      <c r="F38" s="190">
        <v>4121</v>
      </c>
      <c r="G38" s="146"/>
    </row>
    <row r="39" spans="1:7" ht="15">
      <c r="A39" s="213" t="s">
        <v>144</v>
      </c>
      <c r="B39" s="108"/>
      <c r="C39" s="108">
        <v>31</v>
      </c>
      <c r="D39" s="190">
        <v>3743</v>
      </c>
      <c r="E39" s="108"/>
      <c r="F39" s="190">
        <f>3358+610</f>
        <v>3968</v>
      </c>
      <c r="G39" s="146"/>
    </row>
    <row r="40" spans="1:6" ht="15">
      <c r="A40" s="24" t="s">
        <v>145</v>
      </c>
      <c r="B40" s="108"/>
      <c r="C40" s="108">
        <v>32</v>
      </c>
      <c r="D40" s="190">
        <v>2701</v>
      </c>
      <c r="E40" s="108"/>
      <c r="F40" s="190">
        <f>2219+168</f>
        <v>2387</v>
      </c>
    </row>
    <row r="41" spans="1:9" ht="15">
      <c r="A41" s="32" t="s">
        <v>86</v>
      </c>
      <c r="B41" s="108"/>
      <c r="C41" s="108">
        <v>33</v>
      </c>
      <c r="D41" s="190">
        <v>9</v>
      </c>
      <c r="E41" s="108"/>
      <c r="F41" s="190">
        <v>34</v>
      </c>
      <c r="I41" s="146"/>
    </row>
    <row r="42" spans="1:9" ht="15">
      <c r="A42" s="20"/>
      <c r="B42" s="46"/>
      <c r="C42" s="46"/>
      <c r="D42" s="96">
        <f>SUM(D37:D41)</f>
        <v>44135</v>
      </c>
      <c r="E42" s="46"/>
      <c r="F42" s="96">
        <f>SUM(F37:F41)</f>
        <v>48482</v>
      </c>
      <c r="H42" s="146"/>
      <c r="I42" s="247"/>
    </row>
    <row r="43" ht="8.25" customHeight="1"/>
    <row r="44" spans="1:6" ht="15">
      <c r="A44" s="42" t="s">
        <v>25</v>
      </c>
      <c r="B44" s="129"/>
      <c r="C44" s="129"/>
      <c r="D44" s="130"/>
      <c r="E44" s="129"/>
      <c r="F44" s="130"/>
    </row>
    <row r="45" spans="1:6" ht="15">
      <c r="A45" s="32" t="s">
        <v>76</v>
      </c>
      <c r="B45" s="54"/>
      <c r="C45" s="54">
        <v>34</v>
      </c>
      <c r="D45" s="190">
        <v>92229</v>
      </c>
      <c r="E45" s="54"/>
      <c r="F45" s="190">
        <v>90761</v>
      </c>
    </row>
    <row r="46" spans="1:9" ht="15">
      <c r="A46" s="32" t="s">
        <v>83</v>
      </c>
      <c r="B46" s="54"/>
      <c r="C46" s="54">
        <v>29</v>
      </c>
      <c r="D46" s="190">
        <v>7363</v>
      </c>
      <c r="E46" s="54"/>
      <c r="F46" s="190">
        <f>7391+40</f>
        <v>7431</v>
      </c>
      <c r="I46" s="146"/>
    </row>
    <row r="47" spans="1:9" ht="15">
      <c r="A47" s="32" t="s">
        <v>120</v>
      </c>
      <c r="B47" s="54"/>
      <c r="C47" s="54">
        <v>35</v>
      </c>
      <c r="D47" s="190">
        <v>5322</v>
      </c>
      <c r="E47" s="54"/>
      <c r="F47" s="190">
        <f>6553+1356</f>
        <v>7909</v>
      </c>
      <c r="I47" s="146"/>
    </row>
    <row r="48" spans="1:6" ht="15">
      <c r="A48" s="32" t="s">
        <v>50</v>
      </c>
      <c r="B48" s="54"/>
      <c r="C48" s="54">
        <v>36</v>
      </c>
      <c r="D48" s="190">
        <v>3078</v>
      </c>
      <c r="E48" s="54"/>
      <c r="F48" s="190">
        <f>7929-3775</f>
        <v>4154</v>
      </c>
    </row>
    <row r="49" spans="1:6" ht="15">
      <c r="A49" s="32" t="s">
        <v>46</v>
      </c>
      <c r="B49" s="54"/>
      <c r="C49" s="54">
        <v>37</v>
      </c>
      <c r="D49" s="190">
        <v>1077</v>
      </c>
      <c r="E49" s="54"/>
      <c r="F49" s="190">
        <f>902+36</f>
        <v>938</v>
      </c>
    </row>
    <row r="50" spans="1:6" ht="16.5" customHeight="1">
      <c r="A50" s="71" t="s">
        <v>65</v>
      </c>
      <c r="B50" s="54"/>
      <c r="C50" s="54">
        <v>38</v>
      </c>
      <c r="D50" s="190">
        <v>4990</v>
      </c>
      <c r="E50" s="54"/>
      <c r="F50" s="190">
        <f>4213+351</f>
        <v>4564</v>
      </c>
    </row>
    <row r="51" spans="1:6" ht="15">
      <c r="A51" s="32" t="s">
        <v>26</v>
      </c>
      <c r="B51" s="54"/>
      <c r="C51" s="54">
        <v>39</v>
      </c>
      <c r="D51" s="190">
        <v>1328</v>
      </c>
      <c r="E51" s="54"/>
      <c r="F51" s="190">
        <f>969+180+2</f>
        <v>1151</v>
      </c>
    </row>
    <row r="52" spans="1:6" ht="14.25">
      <c r="A52" s="42"/>
      <c r="B52" s="46"/>
      <c r="C52" s="46"/>
      <c r="D52" s="96">
        <f>SUM(D45:D51)</f>
        <v>115387</v>
      </c>
      <c r="E52" s="46"/>
      <c r="F52" s="96">
        <f>SUM(F45:F51)</f>
        <v>116908</v>
      </c>
    </row>
    <row r="53" spans="1:6" ht="6.75" customHeight="1">
      <c r="A53" s="42"/>
      <c r="B53" s="46"/>
      <c r="C53" s="46"/>
      <c r="D53" s="97"/>
      <c r="E53" s="46"/>
      <c r="F53" s="97"/>
    </row>
    <row r="54" spans="1:6" ht="14.25">
      <c r="A54" s="128" t="s">
        <v>47</v>
      </c>
      <c r="B54" s="46"/>
      <c r="C54" s="46"/>
      <c r="D54" s="98">
        <f>D42+D52</f>
        <v>159522</v>
      </c>
      <c r="E54" s="46"/>
      <c r="F54" s="98">
        <f>F42+F52</f>
        <v>165390</v>
      </c>
    </row>
    <row r="55" spans="1:6" ht="5.25" customHeight="1">
      <c r="A55" s="131"/>
      <c r="B55" s="46"/>
      <c r="C55" s="46"/>
      <c r="D55" s="97"/>
      <c r="E55" s="46"/>
      <c r="F55" s="97"/>
    </row>
    <row r="56" spans="1:6" ht="15" thickBot="1">
      <c r="A56" s="42" t="s">
        <v>48</v>
      </c>
      <c r="B56" s="46"/>
      <c r="C56" s="46"/>
      <c r="D56" s="99">
        <f>D34+D54</f>
        <v>594090</v>
      </c>
      <c r="E56" s="46"/>
      <c r="F56" s="99">
        <f>F34+F54</f>
        <v>571917</v>
      </c>
    </row>
    <row r="57" spans="1:6" ht="7.5" customHeight="1" thickTop="1">
      <c r="A57" s="24"/>
      <c r="B57" s="54"/>
      <c r="C57" s="54"/>
      <c r="D57" s="197"/>
      <c r="E57" s="54"/>
      <c r="F57" s="197"/>
    </row>
    <row r="58" spans="1:6" ht="15">
      <c r="A58" s="138" t="str">
        <f>'IS'!A43</f>
        <v>Приложенията на страници от 5 до 99 са неразделна част от финансовия отчет.</v>
      </c>
      <c r="B58" s="54"/>
      <c r="C58" s="139"/>
      <c r="D58" s="262"/>
      <c r="E58" s="263"/>
      <c r="F58" s="262"/>
    </row>
    <row r="59" spans="1:6" ht="12.75" customHeight="1">
      <c r="A59" s="138"/>
      <c r="B59" s="54"/>
      <c r="C59" s="139"/>
      <c r="D59" s="143"/>
      <c r="E59" s="139"/>
      <c r="F59" s="143"/>
    </row>
    <row r="60" spans="1:6" ht="12.75" customHeight="1">
      <c r="A60" s="138"/>
      <c r="B60" s="54"/>
      <c r="C60" s="139"/>
      <c r="D60" s="143"/>
      <c r="E60" s="139"/>
      <c r="F60" s="140"/>
    </row>
    <row r="61" spans="1:6" s="19" customFormat="1" ht="15">
      <c r="A61" s="18" t="s">
        <v>72</v>
      </c>
      <c r="B61" s="49"/>
      <c r="C61" s="49"/>
      <c r="D61" s="248"/>
      <c r="E61" s="49"/>
      <c r="F61" s="245"/>
    </row>
    <row r="62" spans="1:6" s="19" customFormat="1" ht="15">
      <c r="A62" s="100" t="s">
        <v>73</v>
      </c>
      <c r="B62" s="49"/>
      <c r="C62" s="49"/>
      <c r="D62" s="49"/>
      <c r="E62" s="49"/>
      <c r="F62" s="245"/>
    </row>
    <row r="63" spans="1:6" s="19" customFormat="1" ht="6" customHeight="1">
      <c r="A63" s="100"/>
      <c r="B63" s="49"/>
      <c r="C63" s="49"/>
      <c r="D63" s="49"/>
      <c r="E63" s="49"/>
      <c r="F63" s="49"/>
    </row>
    <row r="64" spans="1:6" s="19" customFormat="1" ht="15">
      <c r="A64" s="18" t="str">
        <f>'IS'!A51</f>
        <v>Финансов директор: </v>
      </c>
      <c r="B64" s="49"/>
      <c r="C64" s="49"/>
      <c r="D64" s="49"/>
      <c r="E64" s="49"/>
      <c r="F64" s="49"/>
    </row>
    <row r="65" spans="1:6" s="19" customFormat="1" ht="15">
      <c r="A65" s="100" t="str">
        <f>'IS'!A52</f>
        <v>Борис Борисов</v>
      </c>
      <c r="B65" s="49"/>
      <c r="C65" s="49"/>
      <c r="D65" s="49"/>
      <c r="E65" s="49"/>
      <c r="F65" s="245"/>
    </row>
    <row r="66" spans="1:6" s="19" customFormat="1" ht="4.5" customHeight="1">
      <c r="A66" s="100"/>
      <c r="B66" s="49"/>
      <c r="C66" s="49"/>
      <c r="D66" s="49"/>
      <c r="E66" s="49"/>
      <c r="F66" s="49"/>
    </row>
    <row r="67" spans="1:6" s="19" customFormat="1" ht="15">
      <c r="A67" s="113" t="s">
        <v>95</v>
      </c>
      <c r="B67" s="49"/>
      <c r="C67" s="49"/>
      <c r="D67" s="49"/>
      <c r="E67" s="49"/>
      <c r="F67" s="49"/>
    </row>
    <row r="68" spans="1:6" s="19" customFormat="1" ht="15">
      <c r="A68" s="114" t="s">
        <v>62</v>
      </c>
      <c r="B68" s="49"/>
      <c r="C68" s="49"/>
      <c r="D68" s="49"/>
      <c r="E68" s="49"/>
      <c r="F68" s="49"/>
    </row>
    <row r="69" ht="12.75">
      <c r="A69" s="251"/>
    </row>
    <row r="70" ht="12.75">
      <c r="A70" s="251"/>
    </row>
  </sheetData>
  <sheetProtection/>
  <mergeCells count="3">
    <mergeCell ref="F4:F5"/>
    <mergeCell ref="C4:C5"/>
    <mergeCell ref="D4:D5"/>
  </mergeCells>
  <printOptions/>
  <pageMargins left="0.7086614173228347" right="0.4330708661417323" top="0.4" bottom="0.4" header="0.42" footer="0.44"/>
  <pageSetup horizontalDpi="600" verticalDpi="600" orientation="portrait" paperSize="9" scale="80" r:id="rId2"/>
  <headerFooter alignWithMargins="0">
    <oddFooter>&amp;R&amp;"Times New Roman Cyr,Regular"2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SheetLayoutView="100" zoomScalePageLayoutView="0" workbookViewId="0" topLeftCell="A25">
      <selection activeCell="A54" sqref="A54"/>
    </sheetView>
  </sheetViews>
  <sheetFormatPr defaultColWidth="2.57421875" defaultRowHeight="12.75"/>
  <cols>
    <col min="1" max="1" width="68.421875" style="14" customWidth="1"/>
    <col min="2" max="2" width="10.7109375" style="7" customWidth="1"/>
    <col min="3" max="3" width="13.140625" style="7" customWidth="1"/>
    <col min="4" max="4" width="1.7109375" style="7" customWidth="1"/>
    <col min="5" max="5" width="12.421875" style="8" customWidth="1"/>
    <col min="6" max="27" width="11.57421875" style="4" customWidth="1"/>
    <col min="28" max="16384" width="2.57421875" style="4" customWidth="1"/>
  </cols>
  <sheetData>
    <row r="1" spans="1:5" s="2" customFormat="1" ht="15">
      <c r="A1" s="301" t="s">
        <v>39</v>
      </c>
      <c r="B1" s="302"/>
      <c r="C1" s="302"/>
      <c r="D1" s="302"/>
      <c r="E1" s="302"/>
    </row>
    <row r="2" spans="1:5" s="3" customFormat="1" ht="15">
      <c r="A2" s="303" t="s">
        <v>158</v>
      </c>
      <c r="B2" s="304"/>
      <c r="C2" s="304"/>
      <c r="D2" s="304"/>
      <c r="E2" s="304"/>
    </row>
    <row r="3" spans="1:5" s="3" customFormat="1" ht="15">
      <c r="A3" s="122" t="str">
        <f>'IS'!A3</f>
        <v>за периода, завършващ на 30 септември 2015 година</v>
      </c>
      <c r="B3" s="58"/>
      <c r="C3" s="58"/>
      <c r="D3" s="58"/>
      <c r="E3" s="58"/>
    </row>
    <row r="4" spans="1:5" ht="17.25" customHeight="1">
      <c r="A4" s="59"/>
      <c r="B4" s="83" t="s">
        <v>5</v>
      </c>
      <c r="C4" s="79">
        <v>2015</v>
      </c>
      <c r="D4" s="83"/>
      <c r="E4" s="79">
        <v>2014</v>
      </c>
    </row>
    <row r="5" spans="1:5" ht="14.25" customHeight="1">
      <c r="A5" s="59"/>
      <c r="B5" s="15"/>
      <c r="C5" s="56" t="s">
        <v>10</v>
      </c>
      <c r="D5" s="15"/>
      <c r="E5" s="56" t="s">
        <v>10</v>
      </c>
    </row>
    <row r="6" spans="1:5" ht="8.25" customHeight="1">
      <c r="A6" s="59"/>
      <c r="B6" s="15"/>
      <c r="C6" s="178"/>
      <c r="D6" s="15"/>
      <c r="E6" s="178"/>
    </row>
    <row r="7" spans="1:5" ht="15">
      <c r="A7" s="57" t="s">
        <v>13</v>
      </c>
      <c r="B7" s="60"/>
      <c r="C7" s="61"/>
      <c r="D7" s="60"/>
      <c r="E7" s="61"/>
    </row>
    <row r="8" spans="1:5" ht="15">
      <c r="A8" s="62" t="s">
        <v>6</v>
      </c>
      <c r="B8" s="60"/>
      <c r="C8" s="101">
        <v>120184</v>
      </c>
      <c r="D8" s="60"/>
      <c r="E8" s="101">
        <v>143873</v>
      </c>
    </row>
    <row r="9" spans="1:5" ht="15">
      <c r="A9" s="62" t="s">
        <v>82</v>
      </c>
      <c r="B9" s="60"/>
      <c r="C9" s="101">
        <v>-90294</v>
      </c>
      <c r="D9" s="60"/>
      <c r="E9" s="101">
        <v>-101651</v>
      </c>
    </row>
    <row r="10" spans="1:5" ht="15">
      <c r="A10" s="62" t="s">
        <v>33</v>
      </c>
      <c r="B10" s="60"/>
      <c r="C10" s="101">
        <v>-25878</v>
      </c>
      <c r="D10" s="60"/>
      <c r="E10" s="101">
        <v>-25538</v>
      </c>
    </row>
    <row r="11" spans="1:5" s="6" customFormat="1" ht="15">
      <c r="A11" s="62" t="s">
        <v>30</v>
      </c>
      <c r="B11" s="63"/>
      <c r="C11" s="101">
        <v>-4608</v>
      </c>
      <c r="D11" s="63"/>
      <c r="E11" s="101">
        <v>-4860</v>
      </c>
    </row>
    <row r="12" spans="1:5" s="6" customFormat="1" ht="15">
      <c r="A12" s="62" t="s">
        <v>34</v>
      </c>
      <c r="B12" s="63"/>
      <c r="C12" s="101">
        <v>4727</v>
      </c>
      <c r="D12" s="63"/>
      <c r="E12" s="101">
        <v>2648</v>
      </c>
    </row>
    <row r="13" spans="1:5" s="6" customFormat="1" ht="15">
      <c r="A13" s="62" t="s">
        <v>7</v>
      </c>
      <c r="B13" s="63"/>
      <c r="C13" s="101">
        <v>42</v>
      </c>
      <c r="D13" s="63"/>
      <c r="E13" s="101">
        <v>-3886</v>
      </c>
    </row>
    <row r="14" spans="1:5" s="6" customFormat="1" ht="15">
      <c r="A14" s="62" t="s">
        <v>66</v>
      </c>
      <c r="B14" s="63"/>
      <c r="C14" s="101">
        <v>-1952</v>
      </c>
      <c r="D14" s="63"/>
      <c r="E14" s="101">
        <v>-2308</v>
      </c>
    </row>
    <row r="15" spans="1:5" s="6" customFormat="1" ht="15">
      <c r="A15" s="62" t="s">
        <v>97</v>
      </c>
      <c r="B15" s="63"/>
      <c r="C15" s="101">
        <v>68</v>
      </c>
      <c r="D15" s="63"/>
      <c r="E15" s="101">
        <v>88</v>
      </c>
    </row>
    <row r="16" spans="1:5" ht="15">
      <c r="A16" s="62" t="s">
        <v>27</v>
      </c>
      <c r="B16" s="63"/>
      <c r="C16" s="101">
        <v>309</v>
      </c>
      <c r="D16" s="63"/>
      <c r="E16" s="101">
        <v>-2885</v>
      </c>
    </row>
    <row r="17" spans="1:5" s="6" customFormat="1" ht="14.25">
      <c r="A17" s="57" t="s">
        <v>162</v>
      </c>
      <c r="B17" s="63"/>
      <c r="C17" s="102">
        <f>SUM(C8:C16)</f>
        <v>2598</v>
      </c>
      <c r="D17" s="63"/>
      <c r="E17" s="102">
        <f>SUM(E8:E16)</f>
        <v>5481</v>
      </c>
    </row>
    <row r="18" spans="1:5" s="6" customFormat="1" ht="6" customHeight="1">
      <c r="A18" s="57"/>
      <c r="B18" s="63"/>
      <c r="C18" s="84"/>
      <c r="D18" s="63"/>
      <c r="E18" s="84"/>
    </row>
    <row r="19" spans="1:5" s="6" customFormat="1" ht="14.25">
      <c r="A19" s="64" t="s">
        <v>14</v>
      </c>
      <c r="B19" s="63"/>
      <c r="C19" s="84"/>
      <c r="D19" s="63"/>
      <c r="E19" s="84"/>
    </row>
    <row r="20" spans="1:5" ht="15">
      <c r="A20" s="62" t="s">
        <v>23</v>
      </c>
      <c r="B20" s="63"/>
      <c r="C20" s="101">
        <v>-5628</v>
      </c>
      <c r="D20" s="101"/>
      <c r="E20" s="101">
        <v>-6619</v>
      </c>
    </row>
    <row r="21" spans="1:5" ht="15">
      <c r="A21" s="65" t="s">
        <v>51</v>
      </c>
      <c r="B21" s="63"/>
      <c r="C21" s="101">
        <v>132</v>
      </c>
      <c r="D21" s="101"/>
      <c r="E21" s="101">
        <v>61</v>
      </c>
    </row>
    <row r="22" spans="1:5" ht="15">
      <c r="A22" s="62" t="s">
        <v>52</v>
      </c>
      <c r="B22" s="63"/>
      <c r="C22" s="101">
        <v>-11</v>
      </c>
      <c r="D22" s="101"/>
      <c r="E22" s="101">
        <v>-30</v>
      </c>
    </row>
    <row r="23" spans="1:5" ht="15">
      <c r="A23" s="62" t="s">
        <v>152</v>
      </c>
      <c r="B23" s="63"/>
      <c r="C23" s="101">
        <v>-3981</v>
      </c>
      <c r="D23" s="101"/>
      <c r="E23" s="101">
        <v>0</v>
      </c>
    </row>
    <row r="24" spans="1:5" ht="25.5">
      <c r="A24" s="62" t="s">
        <v>172</v>
      </c>
      <c r="B24" s="63"/>
      <c r="C24" s="101">
        <v>2</v>
      </c>
      <c r="D24" s="101"/>
      <c r="E24" s="101">
        <v>0</v>
      </c>
    </row>
    <row r="25" spans="1:5" ht="15">
      <c r="A25" s="62" t="s">
        <v>100</v>
      </c>
      <c r="B25" s="63"/>
      <c r="C25" s="101">
        <v>-1071</v>
      </c>
      <c r="D25" s="101"/>
      <c r="E25" s="101">
        <v>-685</v>
      </c>
    </row>
    <row r="26" spans="1:5" ht="25.5">
      <c r="A26" s="62" t="s">
        <v>101</v>
      </c>
      <c r="B26" s="63"/>
      <c r="C26" s="101">
        <v>37</v>
      </c>
      <c r="D26" s="101"/>
      <c r="E26" s="101">
        <v>131</v>
      </c>
    </row>
    <row r="27" spans="1:5" ht="15">
      <c r="A27" s="62" t="s">
        <v>112</v>
      </c>
      <c r="B27" s="63"/>
      <c r="C27" s="101">
        <v>-2629</v>
      </c>
      <c r="D27" s="101"/>
      <c r="E27" s="101">
        <v>-5869</v>
      </c>
    </row>
    <row r="28" spans="1:5" ht="15">
      <c r="A28" s="62" t="s">
        <v>107</v>
      </c>
      <c r="B28" s="63"/>
      <c r="C28" s="101">
        <v>3399</v>
      </c>
      <c r="D28" s="101"/>
      <c r="E28" s="101">
        <v>4976</v>
      </c>
    </row>
    <row r="29" spans="1:5" ht="15">
      <c r="A29" s="65" t="s">
        <v>108</v>
      </c>
      <c r="B29" s="63"/>
      <c r="C29" s="101">
        <v>-11899</v>
      </c>
      <c r="D29" s="101"/>
      <c r="E29" s="101">
        <v>-15485</v>
      </c>
    </row>
    <row r="30" spans="1:5" ht="15">
      <c r="A30" s="62" t="s">
        <v>114</v>
      </c>
      <c r="B30" s="63"/>
      <c r="C30" s="101">
        <v>13968</v>
      </c>
      <c r="D30" s="101"/>
      <c r="E30" s="101">
        <v>8343</v>
      </c>
    </row>
    <row r="31" spans="1:5" ht="15">
      <c r="A31" s="62" t="s">
        <v>125</v>
      </c>
      <c r="B31" s="63"/>
      <c r="C31" s="101">
        <v>-1447</v>
      </c>
      <c r="D31" s="101"/>
      <c r="E31" s="101">
        <v>-340</v>
      </c>
    </row>
    <row r="32" spans="1:5" ht="15">
      <c r="A32" s="62" t="s">
        <v>115</v>
      </c>
      <c r="B32" s="63"/>
      <c r="C32" s="101">
        <v>853</v>
      </c>
      <c r="D32" s="101"/>
      <c r="E32" s="101">
        <v>352</v>
      </c>
    </row>
    <row r="33" spans="1:5" ht="25.5">
      <c r="A33" s="62" t="s">
        <v>175</v>
      </c>
      <c r="B33" s="63"/>
      <c r="C33" s="101">
        <v>7837</v>
      </c>
      <c r="D33" s="101"/>
      <c r="E33" s="101">
        <v>6329</v>
      </c>
    </row>
    <row r="34" spans="1:5" ht="15">
      <c r="A34" s="62" t="s">
        <v>131</v>
      </c>
      <c r="B34" s="63"/>
      <c r="C34" s="101">
        <v>1806</v>
      </c>
      <c r="D34" s="101"/>
      <c r="E34" s="101">
        <v>346</v>
      </c>
    </row>
    <row r="35" spans="1:5" ht="15">
      <c r="A35" s="57" t="s">
        <v>53</v>
      </c>
      <c r="B35" s="63"/>
      <c r="C35" s="102">
        <f>SUM(C20:C34)</f>
        <v>1368</v>
      </c>
      <c r="D35" s="63"/>
      <c r="E35" s="102">
        <f>SUM(E20:E34)</f>
        <v>-8490</v>
      </c>
    </row>
    <row r="36" spans="1:6" ht="6" customHeight="1">
      <c r="A36" s="62"/>
      <c r="B36" s="63"/>
      <c r="C36" s="84"/>
      <c r="D36" s="63"/>
      <c r="E36" s="84"/>
      <c r="F36" s="4" t="s">
        <v>87</v>
      </c>
    </row>
    <row r="37" spans="1:5" ht="15">
      <c r="A37" s="64" t="s">
        <v>15</v>
      </c>
      <c r="B37" s="63"/>
      <c r="C37" s="85"/>
      <c r="D37" s="63"/>
      <c r="E37" s="85"/>
    </row>
    <row r="38" spans="1:5" ht="15">
      <c r="A38" s="137" t="s">
        <v>96</v>
      </c>
      <c r="B38" s="63"/>
      <c r="C38" s="101">
        <v>-5430</v>
      </c>
      <c r="D38" s="101"/>
      <c r="E38" s="101">
        <v>-5765</v>
      </c>
    </row>
    <row r="39" spans="1:5" ht="15">
      <c r="A39" s="137" t="s">
        <v>134</v>
      </c>
      <c r="B39" s="63"/>
      <c r="C39" s="101">
        <v>12978</v>
      </c>
      <c r="D39" s="101"/>
      <c r="E39" s="101">
        <v>17363</v>
      </c>
    </row>
    <row r="40" spans="1:8" ht="15">
      <c r="A40" s="137" t="s">
        <v>135</v>
      </c>
      <c r="B40" s="63"/>
      <c r="C40" s="101">
        <v>-11410</v>
      </c>
      <c r="D40" s="101"/>
      <c r="E40" s="101">
        <v>-8729</v>
      </c>
      <c r="H40" s="4" t="s">
        <v>87</v>
      </c>
    </row>
    <row r="41" spans="1:5" ht="15">
      <c r="A41" s="66" t="s">
        <v>32</v>
      </c>
      <c r="B41" s="63"/>
      <c r="C41" s="101">
        <v>-928</v>
      </c>
      <c r="D41" s="101"/>
      <c r="E41" s="101">
        <v>-1325</v>
      </c>
    </row>
    <row r="42" spans="1:5" ht="15">
      <c r="A42" s="137" t="s">
        <v>153</v>
      </c>
      <c r="B42" s="63"/>
      <c r="C42" s="101">
        <v>0</v>
      </c>
      <c r="D42" s="101"/>
      <c r="E42" s="101">
        <v>2798</v>
      </c>
    </row>
    <row r="43" spans="1:5" ht="15">
      <c r="A43" s="137" t="s">
        <v>119</v>
      </c>
      <c r="B43" s="63"/>
      <c r="C43" s="101">
        <v>-394</v>
      </c>
      <c r="D43" s="101"/>
      <c r="E43" s="101">
        <v>-1150</v>
      </c>
    </row>
    <row r="44" spans="1:5" ht="15">
      <c r="A44" s="66" t="s">
        <v>54</v>
      </c>
      <c r="B44" s="63"/>
      <c r="C44" s="101">
        <v>-8</v>
      </c>
      <c r="D44" s="101"/>
      <c r="E44" s="101">
        <v>-6071</v>
      </c>
    </row>
    <row r="45" spans="1:5" ht="15">
      <c r="A45" s="62" t="s">
        <v>88</v>
      </c>
      <c r="B45" s="63"/>
      <c r="C45" s="101">
        <v>-58</v>
      </c>
      <c r="D45" s="101"/>
      <c r="E45" s="101">
        <v>-78</v>
      </c>
    </row>
    <row r="46" spans="1:5" s="6" customFormat="1" ht="14.25">
      <c r="A46" s="67" t="s">
        <v>163</v>
      </c>
      <c r="B46" s="63"/>
      <c r="C46" s="102">
        <f>SUM(C38:C45)</f>
        <v>-5250</v>
      </c>
      <c r="D46" s="63"/>
      <c r="E46" s="102">
        <f>SUM(E38:E45)</f>
        <v>-2957</v>
      </c>
    </row>
    <row r="47" spans="1:5" ht="6.75" customHeight="1">
      <c r="A47" s="66"/>
      <c r="B47" s="63"/>
      <c r="C47" s="101"/>
      <c r="D47" s="63"/>
      <c r="E47" s="101"/>
    </row>
    <row r="48" spans="1:5" s="25" customFormat="1" ht="16.5" customHeight="1">
      <c r="A48" s="186" t="s">
        <v>164</v>
      </c>
      <c r="B48" s="63"/>
      <c r="C48" s="107">
        <f>C46+C35+C17</f>
        <v>-1284</v>
      </c>
      <c r="D48" s="63"/>
      <c r="E48" s="107">
        <f>E46+E35+E17</f>
        <v>-5966</v>
      </c>
    </row>
    <row r="49" spans="1:5" s="25" customFormat="1" ht="5.25" customHeight="1">
      <c r="A49" s="66"/>
      <c r="B49" s="63"/>
      <c r="C49" s="84"/>
      <c r="D49" s="63"/>
      <c r="E49" s="84"/>
    </row>
    <row r="50" spans="1:5" s="26" customFormat="1" ht="15">
      <c r="A50" s="66" t="s">
        <v>78</v>
      </c>
      <c r="B50" s="63"/>
      <c r="C50" s="101">
        <v>3478</v>
      </c>
      <c r="D50" s="63"/>
      <c r="E50" s="101">
        <v>8693</v>
      </c>
    </row>
    <row r="51" spans="1:5" s="26" customFormat="1" ht="6" customHeight="1">
      <c r="A51" s="66"/>
      <c r="B51" s="63"/>
      <c r="C51" s="89"/>
      <c r="D51" s="63"/>
      <c r="E51" s="89"/>
    </row>
    <row r="52" spans="1:5" ht="15.75" thickBot="1">
      <c r="A52" s="67" t="s">
        <v>181</v>
      </c>
      <c r="B52" s="63">
        <v>27</v>
      </c>
      <c r="C52" s="135">
        <f>C50+C48</f>
        <v>2194</v>
      </c>
      <c r="D52" s="63"/>
      <c r="E52" s="135">
        <f>E50+E48</f>
        <v>2727</v>
      </c>
    </row>
    <row r="53" spans="1:5" ht="12" customHeight="1" thickTop="1">
      <c r="A53" s="68"/>
      <c r="B53" s="60"/>
      <c r="C53" s="243"/>
      <c r="D53" s="60"/>
      <c r="E53" s="243"/>
    </row>
    <row r="54" spans="1:5" ht="15">
      <c r="A54" s="110" t="str">
        <f>'IS'!A43</f>
        <v>Приложенията на страници от 5 до 99 са неразделна част от финансовия отчет.</v>
      </c>
      <c r="B54" s="60"/>
      <c r="C54" s="192"/>
      <c r="D54" s="60"/>
      <c r="E54" s="5"/>
    </row>
    <row r="55" spans="1:5" ht="15">
      <c r="A55" s="110"/>
      <c r="B55" s="60"/>
      <c r="C55" s="60"/>
      <c r="D55" s="60"/>
      <c r="E55" s="5"/>
    </row>
    <row r="56" spans="1:4" ht="15">
      <c r="A56" s="44" t="s">
        <v>18</v>
      </c>
      <c r="B56" s="69"/>
      <c r="C56" s="208"/>
      <c r="D56" s="69"/>
    </row>
    <row r="57" spans="1:4" ht="15">
      <c r="A57" s="106" t="s">
        <v>77</v>
      </c>
      <c r="B57" s="69"/>
      <c r="C57" s="69"/>
      <c r="D57" s="69"/>
    </row>
    <row r="58" spans="1:4" ht="15">
      <c r="A58" s="136" t="str">
        <f>'[1]SFP'!A62</f>
        <v>Финансов директор: </v>
      </c>
      <c r="B58" s="69"/>
      <c r="C58" s="69"/>
      <c r="D58" s="69"/>
    </row>
    <row r="59" spans="1:4" ht="15">
      <c r="A59" s="106" t="str">
        <f>'[1]SFP'!A63</f>
        <v>Борис Борисов</v>
      </c>
      <c r="B59" s="69"/>
      <c r="C59" s="69"/>
      <c r="D59" s="69"/>
    </row>
    <row r="60" spans="1:4" ht="15">
      <c r="A60" s="44" t="s">
        <v>95</v>
      </c>
      <c r="B60" s="69"/>
      <c r="C60" s="69"/>
      <c r="D60" s="69"/>
    </row>
    <row r="61" spans="1:4" ht="15">
      <c r="A61" s="106" t="str">
        <f>'[2]IS'!A50</f>
        <v>Йорданка Петкова</v>
      </c>
      <c r="B61" s="69"/>
      <c r="C61" s="69"/>
      <c r="D61" s="69"/>
    </row>
    <row r="62" spans="1:4" ht="15">
      <c r="A62" s="179"/>
      <c r="B62" s="69"/>
      <c r="C62" s="69"/>
      <c r="D62" s="69"/>
    </row>
    <row r="63" spans="1:5" ht="15">
      <c r="A63" s="180"/>
      <c r="B63" s="181"/>
      <c r="C63" s="181"/>
      <c r="D63" s="181"/>
      <c r="E63" s="182"/>
    </row>
    <row r="64" ht="15">
      <c r="A64" s="183"/>
    </row>
    <row r="65" ht="15">
      <c r="A65" s="111"/>
    </row>
    <row r="66" ht="15">
      <c r="A66" s="112"/>
    </row>
    <row r="67" ht="15">
      <c r="A67" s="132"/>
    </row>
    <row r="68" ht="15">
      <c r="A68" s="133"/>
    </row>
    <row r="69" ht="15">
      <c r="A69" s="132"/>
    </row>
    <row r="70" ht="15">
      <c r="A70" s="134"/>
    </row>
    <row r="71" ht="15">
      <c r="A71" s="134"/>
    </row>
  </sheetData>
  <sheetProtection/>
  <mergeCells count="2">
    <mergeCell ref="A1:E1"/>
    <mergeCell ref="A2:E2"/>
  </mergeCells>
  <printOptions/>
  <pageMargins left="0.79" right="0.5118110236220472" top="0.5118110236220472" bottom="0.5118110236220472" header="0.2362204724409449" footer="0.2362204724409449"/>
  <pageSetup blackAndWhite="1" firstPageNumber="3" useFirstPageNumber="1" horizontalDpi="300" verticalDpi="300" orientation="portrait" paperSize="9" scale="81" r:id="rId3"/>
  <headerFooter alignWithMargins="0">
    <oddFooter>&amp;R3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4"/>
  <sheetViews>
    <sheetView view="pageBreakPreview" zoomScale="80" zoomScaleSheetLayoutView="80" zoomScalePageLayoutView="0" workbookViewId="0" topLeftCell="A25">
      <selection activeCell="C9" sqref="C9:S36"/>
    </sheetView>
  </sheetViews>
  <sheetFormatPr defaultColWidth="9.140625" defaultRowHeight="12.75"/>
  <cols>
    <col min="1" max="1" width="57.57421875" style="11" customWidth="1"/>
    <col min="2" max="2" width="8.8515625" style="11" customWidth="1"/>
    <col min="3" max="3" width="12.00390625" style="11" customWidth="1"/>
    <col min="4" max="4" width="0.42578125" style="11" customWidth="1"/>
    <col min="5" max="5" width="12.00390625" style="11" customWidth="1"/>
    <col min="6" max="6" width="1.421875" style="11" customWidth="1"/>
    <col min="7" max="7" width="13.28125" style="278" customWidth="1"/>
    <col min="8" max="8" width="1.421875" style="11" customWidth="1"/>
    <col min="9" max="9" width="12.7109375" style="11" customWidth="1"/>
    <col min="10" max="10" width="0.5625" style="11" customWidth="1"/>
    <col min="11" max="11" width="15.00390625" style="11" customWidth="1"/>
    <col min="12" max="12" width="0.5625" style="11" customWidth="1"/>
    <col min="13" max="13" width="13.8515625" style="11" customWidth="1"/>
    <col min="14" max="14" width="0.85546875" style="11" customWidth="1"/>
    <col min="15" max="15" width="13.8515625" style="11" customWidth="1"/>
    <col min="16" max="16" width="0.2890625" style="11" customWidth="1"/>
    <col min="17" max="17" width="11.57421875" style="11" customWidth="1"/>
    <col min="18" max="18" width="0.42578125" style="11" customWidth="1"/>
    <col min="19" max="19" width="13.57421875" style="11" customWidth="1"/>
    <col min="20" max="20" width="9.28125" style="11" bestFit="1" customWidth="1"/>
    <col min="21" max="16384" width="9.140625" style="11" customWidth="1"/>
  </cols>
  <sheetData>
    <row r="1" spans="1:19" ht="18" customHeight="1">
      <c r="A1" s="1" t="s">
        <v>39</v>
      </c>
      <c r="B1" s="1"/>
      <c r="C1" s="1"/>
      <c r="D1" s="1"/>
      <c r="E1" s="1"/>
      <c r="F1" s="1"/>
      <c r="G1" s="27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>
      <c r="A2" s="303" t="s">
        <v>159</v>
      </c>
      <c r="B2" s="303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</row>
    <row r="3" spans="1:19" ht="18" customHeight="1">
      <c r="A3" s="122" t="str">
        <f>CFS!A3</f>
        <v>за периода, завършващ на 30 септември 2015 година</v>
      </c>
      <c r="B3" s="23"/>
      <c r="C3" s="13"/>
      <c r="D3" s="13"/>
      <c r="E3" s="13"/>
      <c r="F3" s="13"/>
      <c r="G3" s="280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8.25" customHeight="1">
      <c r="A4" s="23"/>
      <c r="B4" s="23"/>
      <c r="C4" s="13"/>
      <c r="D4" s="13"/>
      <c r="E4" s="13"/>
      <c r="F4" s="13"/>
      <c r="G4" s="280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69" customFormat="1" ht="15" customHeight="1">
      <c r="A5" s="311"/>
      <c r="B5" s="308" t="s">
        <v>5</v>
      </c>
      <c r="C5" s="306" t="s">
        <v>29</v>
      </c>
      <c r="D5" s="167"/>
      <c r="E5" s="306" t="s">
        <v>119</v>
      </c>
      <c r="F5" s="167"/>
      <c r="G5" s="313" t="s">
        <v>167</v>
      </c>
      <c r="H5" s="168"/>
      <c r="I5" s="306" t="s">
        <v>19</v>
      </c>
      <c r="J5" s="168"/>
      <c r="K5" s="306" t="s">
        <v>89</v>
      </c>
      <c r="L5" s="167"/>
      <c r="M5" s="306" t="s">
        <v>113</v>
      </c>
      <c r="N5" s="168"/>
      <c r="O5" s="306" t="s">
        <v>117</v>
      </c>
      <c r="P5" s="168"/>
      <c r="Q5" s="306" t="s">
        <v>116</v>
      </c>
      <c r="R5" s="168"/>
      <c r="S5" s="306" t="s">
        <v>35</v>
      </c>
    </row>
    <row r="6" spans="1:19" s="172" customFormat="1" ht="52.5" customHeight="1">
      <c r="A6" s="312"/>
      <c r="B6" s="309"/>
      <c r="C6" s="307"/>
      <c r="D6" s="170"/>
      <c r="E6" s="307"/>
      <c r="F6" s="170"/>
      <c r="G6" s="314"/>
      <c r="H6" s="171"/>
      <c r="I6" s="307"/>
      <c r="J6" s="171"/>
      <c r="K6" s="307"/>
      <c r="L6" s="170"/>
      <c r="M6" s="307"/>
      <c r="N6" s="171"/>
      <c r="O6" s="307"/>
      <c r="P6" s="171"/>
      <c r="Q6" s="307"/>
      <c r="R6" s="171"/>
      <c r="S6" s="307"/>
    </row>
    <row r="7" spans="1:19" s="30" customFormat="1" ht="15">
      <c r="A7" s="196"/>
      <c r="B7" s="166"/>
      <c r="C7" s="28" t="s">
        <v>10</v>
      </c>
      <c r="D7" s="28"/>
      <c r="E7" s="28" t="s">
        <v>10</v>
      </c>
      <c r="F7" s="28"/>
      <c r="G7" s="281" t="s">
        <v>10</v>
      </c>
      <c r="H7" s="28"/>
      <c r="I7" s="28" t="s">
        <v>10</v>
      </c>
      <c r="J7" s="28"/>
      <c r="K7" s="28" t="s">
        <v>10</v>
      </c>
      <c r="L7" s="28"/>
      <c r="M7" s="28" t="s">
        <v>10</v>
      </c>
      <c r="N7" s="28"/>
      <c r="O7" s="28" t="s">
        <v>10</v>
      </c>
      <c r="P7" s="28"/>
      <c r="Q7" s="28" t="s">
        <v>10</v>
      </c>
      <c r="R7" s="28"/>
      <c r="S7" s="28" t="s">
        <v>10</v>
      </c>
    </row>
    <row r="8" spans="1:19" s="27" customFormat="1" ht="9" customHeight="1">
      <c r="A8" s="43"/>
      <c r="B8" s="43"/>
      <c r="C8" s="28"/>
      <c r="D8" s="28"/>
      <c r="E8" s="28"/>
      <c r="F8" s="28"/>
      <c r="G8" s="281"/>
      <c r="H8" s="28"/>
      <c r="I8" s="28"/>
      <c r="J8" s="28"/>
      <c r="K8" s="28"/>
      <c r="L8" s="28"/>
      <c r="M8" s="28"/>
      <c r="N8" s="28"/>
      <c r="O8" s="28"/>
      <c r="P8" s="28"/>
      <c r="Q8" s="29"/>
      <c r="R8" s="28"/>
      <c r="S8" s="227"/>
    </row>
    <row r="9" spans="1:21" s="19" customFormat="1" ht="18" customHeight="1" thickBot="1">
      <c r="A9" s="55" t="s">
        <v>182</v>
      </c>
      <c r="B9" s="75"/>
      <c r="C9" s="256">
        <v>132000</v>
      </c>
      <c r="D9" s="254"/>
      <c r="E9" s="256">
        <v>-18105</v>
      </c>
      <c r="F9" s="254"/>
      <c r="G9" s="282">
        <v>0</v>
      </c>
      <c r="H9" s="255"/>
      <c r="I9" s="256">
        <v>30051</v>
      </c>
      <c r="J9" s="254"/>
      <c r="K9" s="256">
        <v>23392</v>
      </c>
      <c r="L9" s="257"/>
      <c r="M9" s="256">
        <v>984</v>
      </c>
      <c r="N9" s="254"/>
      <c r="O9" s="256">
        <v>166508</v>
      </c>
      <c r="P9" s="254"/>
      <c r="Q9" s="256">
        <v>35905</v>
      </c>
      <c r="R9" s="254"/>
      <c r="S9" s="256">
        <f>SUM(C9:R9)</f>
        <v>370735</v>
      </c>
      <c r="T9" s="185"/>
      <c r="U9" s="185"/>
    </row>
    <row r="10" spans="1:21" s="19" customFormat="1" ht="17.25" customHeight="1" thickTop="1">
      <c r="A10" s="258" t="s">
        <v>183</v>
      </c>
      <c r="B10" s="75"/>
      <c r="C10" s="189">
        <v>0</v>
      </c>
      <c r="D10" s="189"/>
      <c r="E10" s="189">
        <v>0</v>
      </c>
      <c r="F10" s="189"/>
      <c r="G10" s="273">
        <v>0</v>
      </c>
      <c r="H10" s="189"/>
      <c r="I10" s="189">
        <v>0</v>
      </c>
      <c r="J10" s="189"/>
      <c r="K10" s="189">
        <v>0</v>
      </c>
      <c r="L10" s="189"/>
      <c r="M10" s="189">
        <v>0</v>
      </c>
      <c r="N10" s="189"/>
      <c r="O10" s="189">
        <v>0</v>
      </c>
      <c r="P10" s="189"/>
      <c r="Q10" s="189">
        <v>16271</v>
      </c>
      <c r="R10" s="189"/>
      <c r="S10" s="189">
        <f>SUM(C10:R10)</f>
        <v>16271</v>
      </c>
      <c r="T10" s="185"/>
      <c r="U10" s="185"/>
    </row>
    <row r="11" spans="1:21" s="19" customFormat="1" ht="17.25" customHeight="1" thickBot="1">
      <c r="A11" s="55" t="s">
        <v>184</v>
      </c>
      <c r="B11" s="75"/>
      <c r="C11" s="252">
        <f>SUM(C9:C10)</f>
        <v>132000</v>
      </c>
      <c r="D11" s="189"/>
      <c r="E11" s="252">
        <f>SUM(E9:E10)</f>
        <v>-18105</v>
      </c>
      <c r="F11" s="270"/>
      <c r="G11" s="274">
        <f>SUM(G9:G10)</f>
        <v>0</v>
      </c>
      <c r="H11" s="189"/>
      <c r="I11" s="252">
        <f>SUM(I9:I10)</f>
        <v>30051</v>
      </c>
      <c r="J11" s="189"/>
      <c r="K11" s="252">
        <f>SUM(K9:K10)</f>
        <v>23392</v>
      </c>
      <c r="L11" s="189"/>
      <c r="M11" s="252">
        <f>SUM(M9:M10)</f>
        <v>984</v>
      </c>
      <c r="N11" s="189"/>
      <c r="O11" s="252">
        <f>SUM(O9:O10)</f>
        <v>166508</v>
      </c>
      <c r="P11" s="189"/>
      <c r="Q11" s="252">
        <f>SUM(Q9:Q10)</f>
        <v>52176</v>
      </c>
      <c r="R11" s="189"/>
      <c r="S11" s="252">
        <f>SUM(S9:S10)</f>
        <v>387006</v>
      </c>
      <c r="T11" s="185"/>
      <c r="U11" s="185"/>
    </row>
    <row r="12" spans="1:19" s="19" customFormat="1" ht="15.75" thickTop="1">
      <c r="A12" s="305" t="s">
        <v>161</v>
      </c>
      <c r="B12" s="305"/>
      <c r="C12" s="49"/>
      <c r="D12" s="49"/>
      <c r="E12" s="17"/>
      <c r="F12" s="17"/>
      <c r="G12" s="275"/>
      <c r="H12" s="16"/>
      <c r="S12" s="185"/>
    </row>
    <row r="13" spans="1:19" s="19" customFormat="1" ht="15">
      <c r="A13" s="175" t="s">
        <v>165</v>
      </c>
      <c r="B13" s="21"/>
      <c r="C13" s="74">
        <v>0</v>
      </c>
      <c r="D13" s="74"/>
      <c r="E13" s="74">
        <v>902</v>
      </c>
      <c r="F13" s="74"/>
      <c r="G13" s="276"/>
      <c r="H13" s="74"/>
      <c r="I13" s="74">
        <v>0</v>
      </c>
      <c r="J13" s="74"/>
      <c r="K13" s="74">
        <v>0</v>
      </c>
      <c r="L13" s="74"/>
      <c r="M13" s="74">
        <v>0</v>
      </c>
      <c r="N13" s="74"/>
      <c r="O13" s="74">
        <v>0</v>
      </c>
      <c r="P13" s="74"/>
      <c r="Q13" s="74">
        <v>619</v>
      </c>
      <c r="R13" s="74"/>
      <c r="S13" s="74">
        <f>SUM(C13:R13)</f>
        <v>1521</v>
      </c>
    </row>
    <row r="14" spans="1:19" s="19" customFormat="1" ht="15">
      <c r="A14" s="72" t="s">
        <v>70</v>
      </c>
      <c r="B14" s="21"/>
      <c r="C14" s="73">
        <v>0</v>
      </c>
      <c r="D14" s="74"/>
      <c r="E14" s="73">
        <v>0</v>
      </c>
      <c r="F14" s="74"/>
      <c r="G14" s="277">
        <v>0</v>
      </c>
      <c r="H14" s="74"/>
      <c r="I14" s="73">
        <f>I15</f>
        <v>3504</v>
      </c>
      <c r="J14" s="74"/>
      <c r="K14" s="73">
        <v>0</v>
      </c>
      <c r="L14" s="74"/>
      <c r="M14" s="73">
        <v>0</v>
      </c>
      <c r="N14" s="74"/>
      <c r="O14" s="73">
        <f>O15</f>
        <v>22649</v>
      </c>
      <c r="P14" s="74"/>
      <c r="Q14" s="73">
        <f>Q15+Q16</f>
        <v>-35043</v>
      </c>
      <c r="R14" s="74"/>
      <c r="S14" s="73">
        <f>I14+O14+Q14</f>
        <v>-8890</v>
      </c>
    </row>
    <row r="15" spans="1:19" s="19" customFormat="1" ht="15">
      <c r="A15" s="103" t="s">
        <v>109</v>
      </c>
      <c r="B15" s="104"/>
      <c r="C15" s="194">
        <v>0</v>
      </c>
      <c r="D15" s="194"/>
      <c r="E15" s="194">
        <v>0</v>
      </c>
      <c r="F15" s="194"/>
      <c r="G15" s="266"/>
      <c r="H15" s="194"/>
      <c r="I15" s="194">
        <v>3504</v>
      </c>
      <c r="J15" s="194"/>
      <c r="K15" s="194">
        <v>0</v>
      </c>
      <c r="L15" s="194"/>
      <c r="M15" s="194">
        <v>0</v>
      </c>
      <c r="N15" s="194"/>
      <c r="O15" s="194">
        <v>22649</v>
      </c>
      <c r="P15" s="194"/>
      <c r="Q15" s="194">
        <f>-I15-O15</f>
        <v>-26153</v>
      </c>
      <c r="R15" s="194"/>
      <c r="S15" s="74">
        <f>SUM(C15:R15)</f>
        <v>0</v>
      </c>
    </row>
    <row r="16" spans="1:19" s="19" customFormat="1" ht="15">
      <c r="A16" s="103" t="s">
        <v>122</v>
      </c>
      <c r="B16" s="104"/>
      <c r="C16" s="194">
        <v>0</v>
      </c>
      <c r="D16" s="194"/>
      <c r="E16" s="194">
        <v>0</v>
      </c>
      <c r="F16" s="194"/>
      <c r="G16" s="266"/>
      <c r="H16" s="194"/>
      <c r="I16" s="194">
        <v>0</v>
      </c>
      <c r="J16" s="194"/>
      <c r="K16" s="194">
        <v>0</v>
      </c>
      <c r="L16" s="194"/>
      <c r="M16" s="194">
        <v>0</v>
      </c>
      <c r="N16" s="194"/>
      <c r="O16" s="194">
        <v>0</v>
      </c>
      <c r="P16" s="194"/>
      <c r="Q16" s="194">
        <v>-8890</v>
      </c>
      <c r="R16" s="194"/>
      <c r="S16" s="194">
        <f>SUM(C16:R16)</f>
        <v>-8890</v>
      </c>
    </row>
    <row r="17" spans="1:19" s="19" customFormat="1" ht="16.5" customHeight="1">
      <c r="A17" s="210" t="s">
        <v>187</v>
      </c>
      <c r="B17" s="209"/>
      <c r="C17" s="211">
        <f>C20+C21</f>
        <v>0</v>
      </c>
      <c r="D17" s="207"/>
      <c r="E17" s="211">
        <f>E20+E21</f>
        <v>0</v>
      </c>
      <c r="F17" s="207"/>
      <c r="G17" s="267">
        <f>G20+G21</f>
        <v>0</v>
      </c>
      <c r="H17" s="207"/>
      <c r="I17" s="211">
        <f>I20+I21</f>
        <v>0</v>
      </c>
      <c r="J17" s="207"/>
      <c r="K17" s="211">
        <f>K21</f>
        <v>-5</v>
      </c>
      <c r="L17" s="207"/>
      <c r="M17" s="211">
        <v>113</v>
      </c>
      <c r="N17" s="207"/>
      <c r="O17" s="211">
        <f>O20+O21</f>
        <v>0</v>
      </c>
      <c r="P17" s="207"/>
      <c r="Q17" s="211">
        <v>26232</v>
      </c>
      <c r="R17" s="207"/>
      <c r="S17" s="211">
        <f>SUM(K17:R17)</f>
        <v>26340</v>
      </c>
    </row>
    <row r="18" spans="1:19" s="19" customFormat="1" ht="16.5" customHeight="1">
      <c r="A18" s="258" t="s">
        <v>183</v>
      </c>
      <c r="B18" s="209"/>
      <c r="C18" s="226">
        <v>0</v>
      </c>
      <c r="D18" s="226"/>
      <c r="E18" s="226">
        <v>0</v>
      </c>
      <c r="F18" s="226"/>
      <c r="G18" s="268">
        <v>0</v>
      </c>
      <c r="H18" s="226"/>
      <c r="I18" s="226">
        <v>0</v>
      </c>
      <c r="J18" s="226"/>
      <c r="K18" s="226">
        <v>0</v>
      </c>
      <c r="L18" s="226"/>
      <c r="M18" s="226">
        <v>0</v>
      </c>
      <c r="N18" s="226"/>
      <c r="O18" s="226">
        <v>0</v>
      </c>
      <c r="P18" s="226"/>
      <c r="Q18" s="226">
        <f>-11+961-400</f>
        <v>550</v>
      </c>
      <c r="R18" s="226"/>
      <c r="S18" s="226">
        <f>SUM(C18:R18)</f>
        <v>550</v>
      </c>
    </row>
    <row r="19" spans="1:19" s="19" customFormat="1" ht="16.5" customHeight="1">
      <c r="A19" s="210" t="s">
        <v>188</v>
      </c>
      <c r="B19" s="209"/>
      <c r="C19" s="211">
        <v>0</v>
      </c>
      <c r="D19" s="207"/>
      <c r="E19" s="211">
        <v>0</v>
      </c>
      <c r="F19" s="207"/>
      <c r="G19" s="267">
        <v>0</v>
      </c>
      <c r="H19" s="207"/>
      <c r="I19" s="211">
        <v>0</v>
      </c>
      <c r="J19" s="207"/>
      <c r="K19" s="211">
        <f>SUM(K17:K18)</f>
        <v>-5</v>
      </c>
      <c r="L19" s="207"/>
      <c r="M19" s="211">
        <f>SUM(M17:M18)</f>
        <v>113</v>
      </c>
      <c r="N19" s="207"/>
      <c r="O19" s="211">
        <v>0</v>
      </c>
      <c r="P19" s="207"/>
      <c r="Q19" s="211">
        <f>Q20+Q21</f>
        <v>26782</v>
      </c>
      <c r="R19" s="207"/>
      <c r="S19" s="211">
        <f>SUM(C19:R19)</f>
        <v>26890</v>
      </c>
    </row>
    <row r="20" spans="1:19" s="19" customFormat="1" ht="15">
      <c r="A20" s="206" t="s">
        <v>138</v>
      </c>
      <c r="B20" s="21"/>
      <c r="C20" s="194">
        <v>0</v>
      </c>
      <c r="D20" s="194"/>
      <c r="E20" s="194">
        <v>0</v>
      </c>
      <c r="F20" s="194"/>
      <c r="G20" s="266"/>
      <c r="H20" s="194"/>
      <c r="I20" s="194">
        <v>0</v>
      </c>
      <c r="J20" s="194"/>
      <c r="K20" s="194">
        <v>0</v>
      </c>
      <c r="L20" s="194"/>
      <c r="M20" s="194">
        <v>0</v>
      </c>
      <c r="N20" s="194"/>
      <c r="O20" s="194">
        <v>0</v>
      </c>
      <c r="P20" s="194"/>
      <c r="Q20" s="194">
        <f>26531+561</f>
        <v>27092</v>
      </c>
      <c r="R20" s="194"/>
      <c r="S20" s="194">
        <f>SUM(C20:R20)</f>
        <v>27092</v>
      </c>
    </row>
    <row r="21" spans="1:19" s="19" customFormat="1" ht="28.5" customHeight="1">
      <c r="A21" s="206" t="s">
        <v>139</v>
      </c>
      <c r="B21" s="21"/>
      <c r="C21" s="194">
        <v>0</v>
      </c>
      <c r="D21" s="194"/>
      <c r="E21" s="194">
        <v>0</v>
      </c>
      <c r="F21" s="194"/>
      <c r="G21" s="266"/>
      <c r="H21" s="194"/>
      <c r="I21" s="194">
        <v>0</v>
      </c>
      <c r="J21" s="194"/>
      <c r="K21" s="194">
        <v>-5</v>
      </c>
      <c r="L21" s="194"/>
      <c r="M21" s="194">
        <v>113</v>
      </c>
      <c r="N21" s="194"/>
      <c r="O21" s="194">
        <v>0</v>
      </c>
      <c r="P21" s="194"/>
      <c r="Q21" s="194">
        <f>-299-11</f>
        <v>-310</v>
      </c>
      <c r="R21" s="194"/>
      <c r="S21" s="194">
        <f>SUM(C21:R21)</f>
        <v>-202</v>
      </c>
    </row>
    <row r="22" spans="1:19" s="19" customFormat="1" ht="15">
      <c r="A22" s="53" t="s">
        <v>121</v>
      </c>
      <c r="B22" s="21"/>
      <c r="C22" s="74">
        <v>0</v>
      </c>
      <c r="D22" s="74"/>
      <c r="E22" s="74">
        <v>0</v>
      </c>
      <c r="F22" s="74"/>
      <c r="G22" s="276"/>
      <c r="H22" s="74"/>
      <c r="I22" s="74">
        <v>0</v>
      </c>
      <c r="J22" s="74"/>
      <c r="K22" s="74">
        <v>-953</v>
      </c>
      <c r="L22" s="74"/>
      <c r="M22" s="74">
        <v>0</v>
      </c>
      <c r="N22" s="74"/>
      <c r="O22" s="74">
        <v>0</v>
      </c>
      <c r="P22" s="74"/>
      <c r="Q22" s="74">
        <f>-K22</f>
        <v>953</v>
      </c>
      <c r="R22" s="74"/>
      <c r="S22" s="74">
        <f>K22+Q22</f>
        <v>0</v>
      </c>
    </row>
    <row r="23" spans="1:19" s="19" customFormat="1" ht="32.25" customHeight="1">
      <c r="A23" s="55" t="s">
        <v>185</v>
      </c>
      <c r="B23" s="75">
        <v>28</v>
      </c>
      <c r="C23" s="237">
        <f>C9</f>
        <v>132000</v>
      </c>
      <c r="D23" s="234"/>
      <c r="E23" s="237">
        <f>E9+E13</f>
        <v>-17203</v>
      </c>
      <c r="F23" s="234"/>
      <c r="G23" s="269">
        <f>G9+G17</f>
        <v>0</v>
      </c>
      <c r="H23" s="235"/>
      <c r="I23" s="237">
        <f>I9+I14</f>
        <v>33555</v>
      </c>
      <c r="J23" s="236"/>
      <c r="K23" s="237">
        <f>K9+K17+K22</f>
        <v>22434</v>
      </c>
      <c r="L23" s="236"/>
      <c r="M23" s="237">
        <f>M9+M17+M22</f>
        <v>1097</v>
      </c>
      <c r="N23" s="236"/>
      <c r="O23" s="237">
        <f>O9+O14</f>
        <v>189157</v>
      </c>
      <c r="P23" s="236"/>
      <c r="Q23" s="237">
        <f>Q9+Q13+Q14+Q22+Q17</f>
        <v>28666</v>
      </c>
      <c r="R23" s="236"/>
      <c r="S23" s="237">
        <f>S9+S13+S14+S22+S17</f>
        <v>389706</v>
      </c>
    </row>
    <row r="24" spans="1:21" s="19" customFormat="1" ht="15.75" customHeight="1">
      <c r="A24" s="258" t="s">
        <v>183</v>
      </c>
      <c r="B24" s="75"/>
      <c r="C24" s="259">
        <f>C10</f>
        <v>0</v>
      </c>
      <c r="D24" s="259"/>
      <c r="E24" s="259">
        <v>0</v>
      </c>
      <c r="F24" s="259"/>
      <c r="G24" s="283">
        <v>0</v>
      </c>
      <c r="H24" s="260"/>
      <c r="I24" s="259">
        <v>0</v>
      </c>
      <c r="J24" s="261"/>
      <c r="K24" s="259">
        <v>0</v>
      </c>
      <c r="L24" s="261"/>
      <c r="M24" s="259">
        <v>0</v>
      </c>
      <c r="N24" s="261"/>
      <c r="O24" s="259">
        <v>0</v>
      </c>
      <c r="P24" s="261"/>
      <c r="Q24" s="259">
        <f>Q10+Q18</f>
        <v>16821</v>
      </c>
      <c r="R24" s="261"/>
      <c r="S24" s="259">
        <f>SUM(C24:R24)</f>
        <v>16821</v>
      </c>
      <c r="U24" s="185"/>
    </row>
    <row r="25" spans="1:19" s="19" customFormat="1" ht="15.75" customHeight="1" thickBot="1">
      <c r="A25" s="55" t="s">
        <v>186</v>
      </c>
      <c r="B25" s="75"/>
      <c r="C25" s="253">
        <f>SUM(C23:C24)</f>
        <v>132000</v>
      </c>
      <c r="D25" s="234"/>
      <c r="E25" s="253">
        <f>SUM(E23:E24)</f>
        <v>-17203</v>
      </c>
      <c r="F25" s="234"/>
      <c r="G25" s="284">
        <f>SUM(G23:G24)</f>
        <v>0</v>
      </c>
      <c r="H25" s="235"/>
      <c r="I25" s="253">
        <f>SUM(I23:I24)</f>
        <v>33555</v>
      </c>
      <c r="J25" s="236"/>
      <c r="K25" s="253">
        <f>SUM(K23:K24)</f>
        <v>22434</v>
      </c>
      <c r="L25" s="236"/>
      <c r="M25" s="253">
        <f>SUM(M23:M24)</f>
        <v>1097</v>
      </c>
      <c r="N25" s="236"/>
      <c r="O25" s="253">
        <f>SUM(O23:O24)</f>
        <v>189157</v>
      </c>
      <c r="P25" s="236"/>
      <c r="Q25" s="253">
        <f>SUM(Q23:Q24)</f>
        <v>45487</v>
      </c>
      <c r="R25" s="236"/>
      <c r="S25" s="253">
        <f>SUM(S23:S24)</f>
        <v>406527</v>
      </c>
    </row>
    <row r="26" spans="1:19" s="19" customFormat="1" ht="18" customHeight="1" thickTop="1">
      <c r="A26" s="305" t="s">
        <v>171</v>
      </c>
      <c r="B26" s="305"/>
      <c r="C26" s="49"/>
      <c r="D26" s="49"/>
      <c r="E26" s="17"/>
      <c r="F26" s="17"/>
      <c r="G26" s="275"/>
      <c r="H26" s="16"/>
      <c r="S26" s="185"/>
    </row>
    <row r="27" spans="1:21" s="272" customFormat="1" ht="18" customHeight="1">
      <c r="A27" s="285" t="s">
        <v>183</v>
      </c>
      <c r="B27" s="286"/>
      <c r="C27" s="276">
        <v>2798</v>
      </c>
      <c r="D27" s="287"/>
      <c r="E27" s="288"/>
      <c r="F27" s="288"/>
      <c r="G27" s="276">
        <v>8785</v>
      </c>
      <c r="H27" s="289"/>
      <c r="I27" s="275"/>
      <c r="J27" s="275"/>
      <c r="K27" s="275">
        <v>344</v>
      </c>
      <c r="L27" s="275"/>
      <c r="M27" s="275"/>
      <c r="N27" s="275"/>
      <c r="O27" s="275"/>
      <c r="P27" s="275"/>
      <c r="Q27" s="290">
        <f>-K27-G27-C27</f>
        <v>-11927</v>
      </c>
      <c r="R27" s="275"/>
      <c r="S27" s="290">
        <f>SUM(C27:Q27)</f>
        <v>0</v>
      </c>
      <c r="T27" s="275"/>
      <c r="U27" s="275"/>
    </row>
    <row r="28" spans="1:19" s="19" customFormat="1" ht="15" customHeight="1">
      <c r="A28" s="175" t="s">
        <v>165</v>
      </c>
      <c r="B28" s="21"/>
      <c r="C28" s="74">
        <v>0</v>
      </c>
      <c r="D28" s="74"/>
      <c r="E28" s="74">
        <v>-394</v>
      </c>
      <c r="F28" s="74"/>
      <c r="G28" s="276"/>
      <c r="H28" s="74"/>
      <c r="I28" s="74">
        <v>0</v>
      </c>
      <c r="J28" s="74"/>
      <c r="K28" s="74">
        <v>0</v>
      </c>
      <c r="L28" s="74"/>
      <c r="M28" s="74">
        <v>0</v>
      </c>
      <c r="N28" s="74"/>
      <c r="O28" s="74">
        <v>0</v>
      </c>
      <c r="P28" s="74"/>
      <c r="Q28" s="74"/>
      <c r="R28" s="74"/>
      <c r="S28" s="74">
        <f>SUM(C28:R28)</f>
        <v>-394</v>
      </c>
    </row>
    <row r="29" spans="1:19" s="19" customFormat="1" ht="8.25" customHeight="1">
      <c r="A29" s="175"/>
      <c r="B29" s="21"/>
      <c r="C29" s="74"/>
      <c r="D29" s="74"/>
      <c r="E29" s="74"/>
      <c r="F29" s="74"/>
      <c r="G29" s="276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1:19" s="19" customFormat="1" ht="17.25" customHeight="1">
      <c r="A30" s="72" t="s">
        <v>70</v>
      </c>
      <c r="B30" s="21"/>
      <c r="C30" s="73">
        <v>0</v>
      </c>
      <c r="D30" s="74"/>
      <c r="E30" s="73">
        <v>0</v>
      </c>
      <c r="F30" s="74"/>
      <c r="G30" s="277">
        <v>0</v>
      </c>
      <c r="H30" s="74"/>
      <c r="I30" s="73">
        <f>I31</f>
        <v>2916</v>
      </c>
      <c r="J30" s="74"/>
      <c r="K30" s="73">
        <v>0</v>
      </c>
      <c r="L30" s="74"/>
      <c r="M30" s="73">
        <v>0</v>
      </c>
      <c r="N30" s="74"/>
      <c r="O30" s="73">
        <f>O31</f>
        <v>26238</v>
      </c>
      <c r="P30" s="74"/>
      <c r="Q30" s="73">
        <f>Q31</f>
        <v>-29154</v>
      </c>
      <c r="R30" s="74"/>
      <c r="S30" s="73">
        <f>I30+O30+Q30</f>
        <v>0</v>
      </c>
    </row>
    <row r="31" spans="1:19" s="19" customFormat="1" ht="18" customHeight="1">
      <c r="A31" s="103" t="s">
        <v>109</v>
      </c>
      <c r="B31" s="104"/>
      <c r="C31" s="194">
        <v>0</v>
      </c>
      <c r="D31" s="194"/>
      <c r="E31" s="194">
        <v>0</v>
      </c>
      <c r="F31" s="194"/>
      <c r="G31" s="266"/>
      <c r="H31" s="194"/>
      <c r="I31" s="194">
        <v>2916</v>
      </c>
      <c r="J31" s="194"/>
      <c r="K31" s="194">
        <v>0</v>
      </c>
      <c r="L31" s="194"/>
      <c r="M31" s="194">
        <v>0</v>
      </c>
      <c r="N31" s="194"/>
      <c r="O31" s="194">
        <v>26238</v>
      </c>
      <c r="P31" s="194"/>
      <c r="Q31" s="194">
        <f>-I31-O31</f>
        <v>-29154</v>
      </c>
      <c r="R31" s="194"/>
      <c r="S31" s="74">
        <f>SUM(C31:R31)</f>
        <v>0</v>
      </c>
    </row>
    <row r="32" spans="1:19" s="19" customFormat="1" ht="18.75" customHeight="1">
      <c r="A32" s="210" t="s">
        <v>140</v>
      </c>
      <c r="B32" s="209"/>
      <c r="C32" s="211">
        <f>+C33+C34</f>
        <v>0</v>
      </c>
      <c r="D32" s="207"/>
      <c r="E32" s="211">
        <f>+E33+E34</f>
        <v>0</v>
      </c>
      <c r="F32" s="207"/>
      <c r="G32" s="267">
        <f>+G33+G34</f>
        <v>0</v>
      </c>
      <c r="H32" s="207"/>
      <c r="I32" s="211">
        <f>+I33+I34</f>
        <v>0</v>
      </c>
      <c r="J32" s="207"/>
      <c r="K32" s="211">
        <f>+K33+K34</f>
        <v>0</v>
      </c>
      <c r="L32" s="207"/>
      <c r="M32" s="211">
        <f>+M33+M34</f>
        <v>448</v>
      </c>
      <c r="N32" s="207"/>
      <c r="O32" s="211">
        <v>0</v>
      </c>
      <c r="P32" s="207"/>
      <c r="Q32" s="211">
        <f>+Q33+Q34</f>
        <v>27987</v>
      </c>
      <c r="R32" s="207"/>
      <c r="S32" s="211">
        <f>SUM(C32:R32)</f>
        <v>28435</v>
      </c>
    </row>
    <row r="33" spans="1:19" s="19" customFormat="1" ht="15.75" customHeight="1">
      <c r="A33" s="206" t="s">
        <v>138</v>
      </c>
      <c r="B33" s="21"/>
      <c r="C33" s="194">
        <v>0</v>
      </c>
      <c r="D33" s="194"/>
      <c r="E33" s="194">
        <v>0</v>
      </c>
      <c r="F33" s="194"/>
      <c r="G33" s="266"/>
      <c r="H33" s="194"/>
      <c r="I33" s="194">
        <v>0</v>
      </c>
      <c r="J33" s="194"/>
      <c r="K33" s="194">
        <v>0</v>
      </c>
      <c r="L33" s="194"/>
      <c r="M33" s="194">
        <v>0</v>
      </c>
      <c r="N33" s="194"/>
      <c r="O33" s="194">
        <v>0</v>
      </c>
      <c r="P33" s="194"/>
      <c r="Q33" s="194">
        <f>'IS'!C27</f>
        <v>28001</v>
      </c>
      <c r="R33" s="194"/>
      <c r="S33" s="194">
        <f>SUM(C33:R33)</f>
        <v>28001</v>
      </c>
    </row>
    <row r="34" spans="1:19" s="19" customFormat="1" ht="30" customHeight="1">
      <c r="A34" s="206" t="s">
        <v>139</v>
      </c>
      <c r="B34" s="21"/>
      <c r="C34" s="194">
        <v>0</v>
      </c>
      <c r="D34" s="194"/>
      <c r="E34" s="194">
        <v>0</v>
      </c>
      <c r="F34" s="194"/>
      <c r="G34" s="266"/>
      <c r="H34" s="194"/>
      <c r="I34" s="194">
        <v>0</v>
      </c>
      <c r="J34" s="194"/>
      <c r="K34" s="194">
        <v>0</v>
      </c>
      <c r="L34" s="194"/>
      <c r="M34" s="194">
        <v>448</v>
      </c>
      <c r="N34" s="194"/>
      <c r="O34" s="194">
        <v>0</v>
      </c>
      <c r="P34" s="194"/>
      <c r="Q34" s="194">
        <f>'IS'!C32</f>
        <v>-14</v>
      </c>
      <c r="R34" s="194"/>
      <c r="S34" s="194">
        <f>SUM(C34:R34)</f>
        <v>434</v>
      </c>
    </row>
    <row r="35" spans="1:19" s="19" customFormat="1" ht="16.5" customHeight="1">
      <c r="A35" s="53" t="s">
        <v>121</v>
      </c>
      <c r="B35" s="21"/>
      <c r="C35" s="74">
        <v>0</v>
      </c>
      <c r="D35" s="74"/>
      <c r="E35" s="74">
        <v>0</v>
      </c>
      <c r="F35" s="74"/>
      <c r="G35" s="276"/>
      <c r="H35" s="74"/>
      <c r="I35" s="74">
        <v>0</v>
      </c>
      <c r="J35" s="74"/>
      <c r="K35" s="74">
        <v>-296</v>
      </c>
      <c r="L35" s="74"/>
      <c r="M35" s="74">
        <v>0</v>
      </c>
      <c r="N35" s="74"/>
      <c r="O35" s="74">
        <v>0</v>
      </c>
      <c r="P35" s="74"/>
      <c r="Q35" s="74">
        <f>-K35</f>
        <v>296</v>
      </c>
      <c r="R35" s="74"/>
      <c r="S35" s="74">
        <f>K35+Q35</f>
        <v>0</v>
      </c>
    </row>
    <row r="36" spans="1:21" s="19" customFormat="1" ht="18.75" customHeight="1" thickBot="1">
      <c r="A36" s="55" t="s">
        <v>179</v>
      </c>
      <c r="B36" s="75">
        <v>28</v>
      </c>
      <c r="C36" s="193">
        <f>C25+C27</f>
        <v>134798</v>
      </c>
      <c r="D36" s="49"/>
      <c r="E36" s="193">
        <f>E25+E28</f>
        <v>-17597</v>
      </c>
      <c r="F36" s="271"/>
      <c r="G36" s="291">
        <f>G27</f>
        <v>8785</v>
      </c>
      <c r="H36" s="16"/>
      <c r="I36" s="193">
        <f>I25+I30</f>
        <v>36471</v>
      </c>
      <c r="J36" s="195"/>
      <c r="K36" s="193">
        <f>K25+K35+K27</f>
        <v>22482</v>
      </c>
      <c r="L36" s="195"/>
      <c r="M36" s="193">
        <f>M23+M32</f>
        <v>1545</v>
      </c>
      <c r="N36" s="195"/>
      <c r="O36" s="193">
        <f>O23+O30</f>
        <v>215395</v>
      </c>
      <c r="P36" s="195"/>
      <c r="Q36" s="193">
        <f>Q25+Q30+Q32+Q35+Q27</f>
        <v>32689</v>
      </c>
      <c r="R36" s="195"/>
      <c r="S36" s="193">
        <f>S25+S28+S30+S32</f>
        <v>434568</v>
      </c>
      <c r="U36" s="185"/>
    </row>
    <row r="37" spans="1:19" s="19" customFormat="1" ht="12" customHeight="1" thickTop="1">
      <c r="A37" s="55"/>
      <c r="B37" s="21"/>
      <c r="C37" s="49"/>
      <c r="D37" s="49"/>
      <c r="E37" s="17"/>
      <c r="F37" s="17"/>
      <c r="G37" s="289"/>
      <c r="H37" s="16"/>
      <c r="S37" s="185"/>
    </row>
    <row r="38" spans="1:19" s="19" customFormat="1" ht="16.5" customHeight="1">
      <c r="A38" s="55"/>
      <c r="B38" s="21"/>
      <c r="C38" s="49"/>
      <c r="D38" s="49"/>
      <c r="E38" s="17"/>
      <c r="F38" s="17"/>
      <c r="G38" s="289"/>
      <c r="H38" s="16"/>
      <c r="Q38" s="185"/>
      <c r="S38" s="185"/>
    </row>
    <row r="39" spans="1:19" s="12" customFormat="1" ht="15">
      <c r="A39" s="142" t="str">
        <f>'IS'!A43</f>
        <v>Приложенията на страници от 5 до 99 са неразделна част от финансовия отчет.</v>
      </c>
      <c r="B39" s="70"/>
      <c r="G39" s="292"/>
      <c r="I39" s="189"/>
      <c r="K39" s="189"/>
      <c r="M39" s="189"/>
      <c r="O39" s="189"/>
      <c r="Q39" s="189"/>
      <c r="S39" s="215"/>
    </row>
    <row r="40" spans="1:17" s="12" customFormat="1" ht="15">
      <c r="A40" s="142"/>
      <c r="B40" s="70"/>
      <c r="G40" s="292"/>
      <c r="Q40" s="189"/>
    </row>
    <row r="41" spans="1:19" ht="15">
      <c r="A41" s="48" t="s">
        <v>72</v>
      </c>
      <c r="B41" s="9" t="s">
        <v>154</v>
      </c>
      <c r="G41" s="293"/>
      <c r="K41" s="9" t="s">
        <v>155</v>
      </c>
      <c r="L41" s="9"/>
      <c r="M41" s="9"/>
      <c r="R41" s="9"/>
      <c r="S41" s="9"/>
    </row>
    <row r="42" spans="1:19" ht="9" customHeight="1">
      <c r="A42" s="48"/>
      <c r="B42" s="9"/>
      <c r="G42" s="293"/>
      <c r="K42" s="9"/>
      <c r="L42" s="9"/>
      <c r="M42" s="9"/>
      <c r="R42" s="9"/>
      <c r="S42" s="9"/>
    </row>
    <row r="43" spans="1:19" ht="15">
      <c r="A43" s="240" t="s">
        <v>73</v>
      </c>
      <c r="C43" s="142" t="s">
        <v>99</v>
      </c>
      <c r="G43" s="293"/>
      <c r="J43" s="142">
        <f>'IS'!F48</f>
        <v>0</v>
      </c>
      <c r="K43" s="216"/>
      <c r="L43" s="216">
        <f>'IS'!L48</f>
        <v>0</v>
      </c>
      <c r="M43" s="9" t="s">
        <v>62</v>
      </c>
      <c r="N43" s="142"/>
      <c r="R43" s="9"/>
      <c r="S43" s="9"/>
    </row>
    <row r="44" spans="1:7" ht="15">
      <c r="A44" s="10"/>
      <c r="B44" s="10"/>
      <c r="G44" s="293"/>
    </row>
    <row r="45" spans="1:7" ht="15">
      <c r="A45" s="9"/>
      <c r="B45" s="9"/>
      <c r="G45" s="293"/>
    </row>
    <row r="54" spans="1:2" ht="15">
      <c r="A54" s="45"/>
      <c r="B54" s="45"/>
    </row>
  </sheetData>
  <sheetProtection/>
  <mergeCells count="14">
    <mergeCell ref="A5:A6"/>
    <mergeCell ref="I5:I6"/>
    <mergeCell ref="K5:K6"/>
    <mergeCell ref="G5:G6"/>
    <mergeCell ref="A12:B12"/>
    <mergeCell ref="M5:M6"/>
    <mergeCell ref="B5:B6"/>
    <mergeCell ref="A26:B26"/>
    <mergeCell ref="A2:S2"/>
    <mergeCell ref="S5:S6"/>
    <mergeCell ref="C5:C6"/>
    <mergeCell ref="E5:E6"/>
    <mergeCell ref="O5:O6"/>
    <mergeCell ref="Q5:Q6"/>
  </mergeCells>
  <printOptions/>
  <pageMargins left="0.54" right="0.15748031496062992" top="0.4330708661417323" bottom="0.2362204724409449" header="0.5511811023622047" footer="0.35"/>
  <pageSetup blackAndWhite="1" firstPageNumber="4" useFirstPageNumber="1" horizontalDpi="600" verticalDpi="600" orientation="landscape" paperSize="9" scale="74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Alex</cp:lastModifiedBy>
  <cp:lastPrinted>2015-10-26T08:10:29Z</cp:lastPrinted>
  <dcterms:created xsi:type="dcterms:W3CDTF">2003-02-07T14:36:34Z</dcterms:created>
  <dcterms:modified xsi:type="dcterms:W3CDTF">2015-10-27T09:29:05Z</dcterms:modified>
  <cp:category/>
  <cp:version/>
  <cp:contentType/>
  <cp:contentStatus/>
</cp:coreProperties>
</file>