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240" windowHeight="1164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<sst xmlns="http://schemas.openxmlformats.org/spreadsheetml/2006/main" count="4296" uniqueCount="1002">
  <si>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</si>
  <si>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</si>
  <si>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</si>
  <si>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</si>
  <si>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</si>
  <si>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</si>
  <si>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</si>
  <si>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</si>
  <si>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</si>
  <si>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</si>
  <si>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</si>
  <si>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</si>
  <si>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</si>
  <si>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</si>
  <si>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</si>
  <si>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</si>
  <si>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</si>
  <si>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</si>
  <si>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</si>
  <si>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</si>
  <si>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</si>
  <si>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</si>
  <si>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</si>
  <si>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</si>
  <si>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</si>
  <si>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</si>
  <si>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</si>
  <si>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</si>
  <si>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</si>
  <si>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</si>
  <si>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</si>
  <si>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</si>
  <si>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</si>
  <si>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</si>
  <si>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</si>
  <si>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</si>
  <si>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</si>
  <si>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</si>
  <si>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</si>
  <si>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</si>
  <si>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</si>
  <si>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</si>
  <si>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</si>
  <si>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</si>
  <si>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</si>
  <si>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</si>
  <si>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</si>
  <si>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</si>
  <si>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</si>
  <si>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</si>
  <si>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</si>
  <si>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</si>
  <si>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</si>
  <si>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</si>
  <si>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</si>
  <si>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</si>
  <si>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</si>
  <si>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</si>
  <si>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</si>
  <si>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</si>
  <si>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</si>
  <si>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</si>
  <si>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</si>
  <si>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</si>
  <si>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</si>
  <si>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</si>
  <si>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</si>
  <si>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</si>
  <si>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</si>
  <si>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</si>
  <si>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</si>
  <si>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</si>
  <si>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</si>
  <si>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</si>
  <si>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</si>
  <si>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</si>
  <si>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</si>
  <si>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</si>
  <si>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</si>
  <si>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</si>
  <si>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</si>
  <si>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</si>
  <si>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</si>
  <si>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</si>
  <si>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</si>
  <si>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</si>
  <si>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</si>
  <si>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</si>
  <si>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</si>
  <si>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</si>
  <si>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</si>
  <si>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</si>
  <si>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</si>
  <si>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</si>
  <si>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</si>
  <si>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</si>
  <si>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</si>
  <si>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</si>
  <si>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</si>
  <si>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</si>
  <si>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</si>
  <si>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</si>
  <si>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</si>
  <si>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</si>
  <si>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</si>
  <si>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</si>
  <si>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</si>
  <si>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</si>
  <si>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</si>
  <si>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</si>
  <si>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</si>
  <si>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</si>
  <si>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</si>
  <si>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</si>
  <si>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</si>
  <si>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</si>
  <si>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</si>
  <si>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</si>
  <si>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</si>
  <si>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</si>
  <si>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</si>
  <si>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</si>
  <si>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</si>
  <si>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</si>
  <si>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</si>
  <si>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</si>
  <si>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</si>
  <si>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</si>
  <si>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</si>
  <si>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</si>
  <si>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</si>
  <si>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</si>
  <si>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</si>
  <si>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</si>
  <si>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</si>
  <si>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</si>
  <si>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</si>
  <si>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</si>
  <si>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</si>
  <si>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</si>
  <si>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</si>
  <si>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</si>
  <si>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</si>
  <si>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</si>
  <si>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</si>
  <si>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</si>
  <si>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</si>
  <si>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</si>
  <si>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</si>
  <si>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</si>
  <si>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</si>
  <si>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</si>
  <si>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</si>
  <si>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</si>
  <si>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</si>
  <si>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</si>
  <si>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</si>
  <si>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</si>
  <si>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</si>
  <si>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</si>
  <si>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</si>
  <si>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</si>
  <si>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</si>
  <si>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</si>
  <si>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</si>
  <si>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</si>
  <si>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</si>
  <si>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</si>
  <si>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</si>
  <si>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</si>
  <si>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</si>
  <si>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</si>
  <si>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</si>
  <si>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</si>
  <si>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</si>
  <si>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</si>
  <si>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</si>
  <si>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</si>
  <si>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</si>
  <si>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</si>
  <si>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</si>
  <si>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</si>
  <si>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</si>
  <si>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</si>
  <si>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</si>
  <si>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</si>
  <si>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</si>
  <si>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</si>
  <si>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</si>
  <si>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</si>
  <si>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</si>
  <si>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</si>
  <si>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</si>
  <si>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</si>
  <si>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</si>
  <si>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</si>
  <si>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</si>
  <si>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</si>
  <si>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</si>
  <si>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</si>
  <si>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</si>
  <si>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</si>
  <si>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</si>
  <si>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</si>
  <si>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</si>
  <si>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</si>
  <si>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</si>
  <si>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</si>
  <si>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</si>
  <si>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</si>
  <si>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</si>
  <si>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</si>
  <si>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</si>
  <si>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</si>
  <si>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</si>
  <si>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</si>
  <si>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</si>
  <si>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</si>
  <si>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</si>
  <si>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</si>
  <si>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</si>
  <si>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</si>
  <si>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</si>
  <si>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</si>
  <si>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</si>
  <si>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</si>
  <si>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</si>
  <si>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</si>
  <si>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</si>
  <si>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</si>
  <si>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</si>
  <si>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</si>
  <si>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</si>
  <si>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</si>
  <si>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</si>
  <si>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</si>
  <si>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</si>
  <si>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</si>
  <si>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</si>
  <si>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</si>
  <si>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</si>
  <si>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</si>
  <si>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</si>
  <si>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</si>
  <si>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</si>
  <si>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</si>
  <si>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</si>
  <si>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</si>
  <si>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</si>
  <si>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</si>
  <si>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</si>
  <si>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</si>
  <si>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</si>
  <si>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</si>
  <si>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</si>
  <si>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</si>
  <si>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</si>
  <si>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</si>
  <si>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</si>
  <si>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</si>
  <si>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</si>
  <si>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</si>
  <si>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</si>
  <si>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</si>
  <si>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</si>
  <si>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</si>
  <si>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</si>
  <si>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</si>
  <si>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</si>
  <si>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</si>
  <si>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</si>
  <si>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</si>
  <si>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</si>
  <si>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</si>
  <si>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</si>
  <si>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</si>
  <si>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</si>
  <si>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</si>
  <si>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</si>
  <si>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</si>
  <si>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</si>
  <si>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</si>
  <si>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</si>
  <si>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</si>
  <si>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</si>
  <si>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</si>
  <si>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</si>
  <si>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</si>
  <si>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</si>
  <si>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</si>
  <si>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</si>
  <si>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</si>
  <si>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</si>
  <si>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</si>
  <si>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</si>
  <si>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</si>
  <si>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</si>
  <si>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</si>
  <si>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</si>
  <si>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</si>
  <si>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</si>
  <si>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</si>
  <si>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</si>
  <si>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</si>
  <si>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</si>
  <si>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</si>
  <si>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</si>
  <si>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</si>
  <si>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</si>
  <si>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</si>
  <si>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</si>
  <si>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</si>
  <si>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</si>
  <si>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</si>
  <si>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</si>
  <si>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</si>
  <si>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</si>
  <si>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</si>
  <si>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</si>
  <si>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</si>
  <si>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</si>
  <si>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</si>
  <si>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</si>
  <si>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</si>
  <si>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</si>
  <si>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</si>
  <si>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</si>
  <si>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</si>
  <si>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</si>
  <si>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</si>
  <si>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</si>
  <si>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</si>
  <si>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</si>
  <si>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</si>
  <si>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</si>
  <si>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</si>
  <si>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</si>
  <si>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</si>
  <si>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</si>
  <si>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</si>
  <si>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</si>
  <si>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</si>
  <si>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</si>
  <si>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</si>
  <si>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</si>
  <si>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</si>
  <si>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</si>
  <si>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</si>
  <si>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</si>
  <si>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</si>
  <si>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</si>
  <si>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</si>
  <si>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</si>
  <si>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</si>
  <si>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</si>
  <si>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</si>
  <si>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</si>
  <si>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</si>
  <si>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</si>
  <si>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</si>
  <si>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</si>
  <si>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</si>
  <si>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</si>
  <si>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</si>
  <si>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</si>
  <si>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</si>
  <si>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</si>
  <si>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</si>
  <si>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</si>
  <si>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</si>
  <si>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</si>
  <si>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</si>
  <si>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</si>
  <si>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</si>
  <si>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</si>
  <si>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</si>
  <si>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</si>
  <si>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</si>
  <si>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</si>
  <si>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</si>
  <si>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</si>
  <si>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</si>
  <si>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</si>
  <si>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</si>
  <si>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</si>
  <si>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</si>
  <si>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</si>
  <si>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</si>
  <si>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</si>
  <si>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</si>
  <si>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</si>
  <si>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</si>
  <si>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</si>
  <si>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</si>
  <si>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</si>
  <si>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</si>
  <si>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</si>
  <si>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</si>
  <si>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</si>
  <si>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</si>
  <si>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</si>
  <si>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</si>
  <si>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</si>
  <si>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</si>
  <si>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</si>
  <si>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</si>
  <si>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</si>
  <si>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</si>
  <si>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</si>
  <si>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</si>
  <si>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</si>
  <si>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</si>
  <si>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</si>
  <si>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</si>
  <si>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</si>
  <si>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</si>
  <si>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</si>
  <si>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</si>
  <si>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</si>
  <si>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</si>
  <si>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</si>
  <si>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</si>
  <si>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</si>
  <si>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</si>
  <si>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</si>
  <si>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</si>
  <si>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</si>
  <si>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</si>
  <si>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</si>
  <si>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</si>
  <si>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</si>
  <si>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</si>
  <si>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</si>
  <si>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</si>
  <si>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</si>
  <si>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</si>
  <si>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</si>
  <si>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</si>
  <si>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</si>
  <si>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</si>
  <si>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</si>
  <si>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</si>
  <si>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</si>
  <si>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</si>
  <si>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</si>
  <si>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</si>
  <si>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</si>
  <si>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</si>
  <si>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</si>
  <si>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</si>
  <si>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</si>
  <si>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</si>
  <si>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</si>
  <si>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</si>
  <si>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</si>
  <si>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</si>
  <si>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</si>
  <si>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</si>
  <si>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</si>
  <si>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</si>
  <si>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</si>
  <si>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</si>
  <si>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</si>
  <si>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</si>
  <si>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</si>
  <si>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</si>
  <si>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</si>
  <si>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</si>
  <si>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</si>
  <si>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</si>
  <si>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</si>
  <si>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</si>
  <si>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</si>
  <si>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</si>
  <si>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</si>
  <si>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</si>
  <si>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</si>
  <si>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</si>
  <si>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</si>
  <si>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</si>
  <si>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</si>
  <si>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</si>
  <si>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</si>
  <si>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</si>
  <si>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</si>
  <si>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</si>
  <si>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</si>
  <si>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</si>
  <si>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</si>
  <si>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</si>
  <si>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</si>
  <si>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</si>
  <si>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</si>
  <si>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</si>
  <si>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</si>
  <si>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</si>
  <si>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</si>
  <si>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</si>
  <si>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</si>
  <si>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</si>
  <si>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</si>
  <si>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</si>
  <si>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</si>
  <si>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</si>
  <si>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</si>
  <si>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</si>
  <si>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</si>
  <si>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</si>
  <si>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</si>
  <si>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</si>
  <si>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</si>
  <si>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</si>
  <si>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</si>
  <si>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</si>
  <si>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</si>
  <si>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</si>
  <si>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</si>
  <si>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</si>
  <si>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</si>
  <si>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</si>
  <si>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</si>
  <si>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</si>
  <si>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</si>
  <si>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</si>
  <si>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</si>
  <si>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</si>
  <si>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</si>
  <si>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</si>
  <si>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</si>
  <si>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</si>
  <si>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</si>
  <si>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</si>
  <si>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</si>
  <si>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</si>
  <si>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</si>
  <si>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</si>
  <si>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</si>
  <si>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</si>
  <si>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</si>
  <si>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</si>
  <si>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</si>
  <si>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</si>
  <si>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</si>
  <si>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</si>
  <si>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</si>
  <si>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</si>
  <si>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</si>
  <si>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</si>
  <si>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</si>
  <si>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</si>
  <si>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</si>
  <si>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</si>
  <si>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</si>
  <si>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</si>
  <si>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</si>
  <si>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</si>
  <si>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</si>
  <si>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</si>
  <si>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</si>
  <si>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</si>
  <si>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</si>
  <si>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</si>
  <si>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</si>
  <si>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</si>
  <si>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</si>
  <si>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</si>
  <si>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</si>
  <si>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</si>
  <si>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</si>
  <si>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</si>
  <si>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</si>
  <si>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</si>
  <si>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</si>
  <si>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</si>
  <si>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</si>
  <si>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</si>
  <si>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</si>
  <si>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</si>
  <si>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</si>
  <si>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</si>
  <si>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</si>
  <si>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</si>
  <si>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</si>
  <si>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</si>
  <si>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</si>
  <si>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</si>
  <si>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</si>
  <si>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</si>
  <si>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</si>
  <si>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</si>
  <si>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</si>
  <si>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</si>
  <si>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</si>
  <si>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</si>
  <si>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</si>
  <si>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</si>
  <si>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</si>
  <si>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</si>
  <si>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</si>
  <si>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</si>
  <si>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</si>
  <si>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</si>
  <si>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</si>
  <si>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</si>
  <si>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</si>
  <si>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</si>
  <si>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</si>
  <si>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</si>
  <si>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</si>
  <si>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</si>
  <si>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</si>
  <si>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</si>
  <si>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</si>
  <si>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</si>
  <si>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</si>
  <si>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</si>
  <si>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</si>
  <si>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</si>
  <si>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</si>
  <si>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</si>
  <si>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</si>
  <si>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</si>
  <si>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</si>
  <si>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</si>
  <si>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</si>
  <si>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</si>
  <si>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</si>
  <si>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</si>
  <si>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</si>
  <si>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</si>
  <si>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</si>
  <si>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</si>
  <si>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</si>
  <si>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</si>
  <si>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</si>
  <si>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</si>
  <si>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</si>
  <si>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</si>
  <si>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</si>
  <si>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</si>
  <si>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</si>
  <si>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</si>
  <si>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</si>
  <si>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</si>
  <si>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</si>
  <si>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</si>
  <si>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</si>
  <si>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</si>
  <si>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</si>
  <si>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</si>
  <si>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</si>
  <si>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</si>
  <si>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</si>
  <si>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</si>
  <si>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</si>
  <si>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</si>
  <si>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</si>
  <si>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</si>
  <si>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</si>
  <si>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</si>
  <si>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</si>
  <si>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</si>
  <si>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</si>
  <si>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</si>
  <si>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</si>
  <si>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</si>
  <si>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</si>
  <si>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</si>
  <si>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</si>
  <si>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</si>
  <si>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</si>
  <si>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</si>
  <si>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</si>
  <si>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</si>
  <si>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</si>
  <si>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</si>
  <si>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</si>
  <si>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</si>
  <si>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</si>
  <si>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</si>
  <si>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</si>
  <si>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</si>
  <si>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</si>
  <si>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</si>
  <si>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</si>
  <si>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</si>
  <si>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</si>
  <si>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</si>
  <si>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</si>
  <si>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</si>
  <si>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</si>
  <si>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</si>
  <si>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</si>
  <si>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</si>
  <si>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</si>
  <si>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</si>
  <si>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</si>
  <si>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</si>
  <si>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</si>
  <si>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</si>
  <si>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</si>
  <si>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</si>
  <si>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</si>
  <si>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</si>
  <si>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</si>
  <si>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</si>
  <si>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</si>
  <si>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</si>
  <si>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</si>
  <si>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</si>
  <si>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</si>
  <si>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</si>
  <si>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</si>
  <si>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</si>
  <si>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</si>
  <si>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</si>
  <si>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</si>
  <si>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</si>
  <si>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</si>
  <si>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</si>
  <si>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</si>
  <si>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</si>
  <si>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</si>
  <si>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</si>
  <si>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</si>
  <si>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</si>
  <si>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</si>
  <si>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</si>
  <si>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</si>
  <si>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</si>
  <si>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</si>
  <si>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</si>
  <si>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</si>
  <si>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</si>
  <si>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</si>
  <si>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</si>
  <si>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</si>
  <si>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</si>
  <si>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</si>
  <si>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</si>
  <si>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</si>
  <si>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</si>
  <si>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</si>
  <si>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</si>
  <si>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</si>
  <si>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</si>
  <si>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</si>
  <si>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</si>
  <si>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</si>
  <si>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</si>
  <si>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</si>
  <si>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</si>
  <si>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</si>
  <si>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</si>
  <si>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</si>
  <si>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</si>
  <si>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</si>
  <si>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</si>
  <si>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</si>
  <si>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</si>
  <si>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</si>
  <si>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</si>
  <si>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</si>
  <si>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</si>
  <si>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</si>
  <si>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</si>
  <si>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</si>
  <si>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</si>
  <si>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</si>
  <si>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</si>
  <si>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</si>
  <si>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</si>
  <si>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</si>
  <si>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</si>
  <si>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</si>
  <si>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</si>
  <si>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</si>
  <si>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</si>
  <si>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</si>
  <si>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</si>
  <si>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</si>
  <si>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</si>
  <si>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</si>
  <si>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</si>
  <si>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</si>
  <si>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</si>
  <si>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</si>
  <si>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</si>
  <si>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</si>
  <si>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</si>
  <si>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</si>
  <si>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</si>
  <si>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</si>
  <si>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</si>
  <si>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</si>
  <si>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</si>
  <si>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</si>
  <si>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</si>
  <si>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</si>
  <si>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</si>
  <si>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</si>
  <si>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</si>
  <si>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</si>
  <si>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</si>
  <si>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</si>
  <si>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</si>
  <si>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</si>
  <si>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</si>
  <si>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</si>
  <si>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</si>
  <si>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</si>
  <si>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</si>
  <si>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</si>
  <si>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</si>
  <si>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</si>
  <si>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</si>
  <si>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</si>
  <si>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</si>
  <si>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</si>
  <si>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</si>
  <si>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</si>
  <si>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</si>
  <si>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</si>
  <si>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</si>
  <si>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</si>
  <si>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</si>
  <si>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</si>
  <si>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</si>
  <si>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</si>
  <si>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</si>
  <si>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</si>
  <si>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</si>
  <si>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</si>
  <si>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</si>
  <si>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</si>
  <si>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</si>
  <si>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</si>
  <si>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</si>
  <si>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</si>
  <si>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</si>
  <si>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</si>
  <si>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</si>
  <si>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</si>
  <si>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</si>
  <si>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</si>
  <si>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</si>
  <si>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</si>
  <si>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</si>
  <si>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</si>
  <si>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</si>
  <si>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</si>
  <si>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</si>
  <si>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</si>
  <si>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</si>
  <si>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</si>
  <si>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</si>
  <si>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</si>
  <si>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</si>
  <si>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</si>
  <si>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</si>
  <si>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</si>
  <si>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</si>
  <si>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</si>
  <si>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</si>
  <si>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</si>
  <si>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</si>
  <si>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</si>
  <si>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</si>
  <si>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</si>
  <si>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</si>
  <si>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</si>
  <si>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</si>
  <si>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</si>
  <si>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</si>
  <si>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</si>
  <si>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</si>
  <si>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</si>
  <si>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</si>
  <si>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</si>
  <si>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</si>
  <si>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</si>
  <si>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</si>
  <si>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</si>
  <si>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</si>
  <si>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</si>
  <si>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</si>
  <si>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</si>
  <si>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</si>
  <si>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</si>
  <si>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</si>
  <si>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</si>
  <si>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</si>
  <si>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</si>
  <si>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</si>
  <si>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</si>
  <si>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</si>
  <si>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</si>
  <si>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</si>
  <si>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</si>
  <si>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</si>
  <si>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</si>
  <si>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</si>
  <si>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</si>
  <si>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</si>
  <si>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</si>
  <si>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</si>
  <si>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</si>
  <si>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</si>
  <si>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</si>
  <si>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</si>
  <si>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</si>
  <si>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</si>
  <si>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</si>
  <si>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</si>
  <si>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</si>
  <si>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</si>
  <si>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</si>
  <si>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</si>
  <si>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</si>
  <si>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</si>
  <si>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</si>
  <si>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</si>
  <si>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</si>
  <si>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</si>
  <si>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</si>
  <si>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</si>
  <si>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</si>
  <si>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</si>
  <si>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</si>
  <si>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</si>
  <si>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</si>
  <si>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</si>
  <si>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</si>
  <si>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</si>
  <si>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</si>
  <si>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</si>
  <si>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</si>
  <si>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</si>
  <si>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</si>
  <si>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</si>
  <si>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</si>
  <si>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</si>
  <si>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</si>
  <si>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</si>
  <si>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</si>
  <si>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</si>
  <si>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</si>
  <si>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</si>
  <si>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</si>
  <si>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</si>
  <si>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</si>
  <si>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</si>
  <si>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</si>
  <si>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</si>
  <si>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</si>
  <si>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</si>
  <si>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</si>
  <si>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</si>
  <si>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</si>
  <si>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</si>
  <si>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</si>
  <si>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</si>
  <si>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</si>
  <si>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</si>
  <si>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</si>
  <si>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</si>
  <si>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</si>
  <si>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</si>
  <si>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</si>
  <si>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</si>
  <si>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</si>
  <si>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</si>
  <si>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</si>
  <si>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</si>
  <si>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</si>
  <si>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</si>
  <si>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</si>
  <si>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</si>
  <si>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</si>
  <si>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</si>
  <si>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</si>
  <si>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</si>
  <si>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</si>
  <si>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</si>
  <si>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</si>
  <si>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</si>
  <si>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</si>
  <si>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</si>
  <si>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</si>
  <si>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Валентин Миланов</t>
  </si>
  <si>
    <t>Гл.счетоводител</t>
  </si>
  <si>
    <t>Красимира Петрова</t>
  </si>
  <si>
    <t>1 Екобулпак АД</t>
  </si>
  <si>
    <t>"Ломско пиво" АД</t>
  </si>
  <si>
    <t>Красимира Владимирова Петрова</t>
  </si>
  <si>
    <t>Изпълниутелен директор</t>
  </si>
  <si>
    <t>София, ул."Позитано" 9А, ет.5, офис 15</t>
  </si>
  <si>
    <t>Лом ул."Александър Стамболийски" 43</t>
  </si>
  <si>
    <t>097168216</t>
  </si>
  <si>
    <t>097166431</t>
  </si>
  <si>
    <t>mail@lomskopivo.com</t>
  </si>
  <si>
    <t>www.lomskopivo.com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</si>
</sst>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44589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 Миланов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44589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993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12676</v>
      </c>
      <c r="D6" s="675">
        <f aca="true" t="shared" si="0" ref="D6:D15">C6-E6</f>
        <v>0</v>
      </c>
      <c r="E6" s="674">
        <f>'1-Баланс'!G95</f>
        <v>12676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4863</v>
      </c>
      <c r="D7" s="675">
        <f t="shared" si="0"/>
        <v>398</v>
      </c>
      <c r="E7" s="674">
        <f>'1-Баланс'!G18</f>
        <v>4465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-412</v>
      </c>
      <c r="D8" s="675">
        <f t="shared" si="0"/>
        <v>0</v>
      </c>
      <c r="E8" s="674">
        <f>ABS('2-Отчет за доходите'!C44)-ABS('2-Отчет за доходите'!G44)</f>
        <v>-412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128</v>
      </c>
      <c r="D9" s="675">
        <f t="shared" si="0"/>
        <v>0</v>
      </c>
      <c r="E9" s="674">
        <f>'3-Отчет за паричния поток'!C45</f>
        <v>128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125</v>
      </c>
      <c r="D10" s="675">
        <f t="shared" si="0"/>
        <v>0</v>
      </c>
      <c r="E10" s="674">
        <f>'3-Отчет за паричния поток'!C46</f>
        <v>125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4863</v>
      </c>
      <c r="D11" s="675">
        <f t="shared" si="0"/>
        <v>0</v>
      </c>
      <c r="E11" s="674">
        <f>'4-Отчет за собствения капитал'!L34</f>
        <v>4863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-0.09035087719298246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-0.08472136541229694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-0.05273262511199283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-0.03250236667718523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0.927169878027223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0.5090844317776986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0.29515496971856076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0.022265764161026005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0.022265764161026005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0.4152627265276386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0.35973493215525404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0.3113848768054375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1.6066214271026118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0.6163616282739034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0.022414147645486326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0.14775977121067682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10.081290322580646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99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3517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4905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634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361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61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61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9765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51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9818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631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106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359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69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1165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267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782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390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1532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125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2858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12676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-2762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-2762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-412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-3174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4863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1069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1075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414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710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2199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1468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127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2795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170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1488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162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250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706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1168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5567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47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5614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12676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2533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533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666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1360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244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102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100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5526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131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5657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5657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5657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4401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133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4560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685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685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5245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412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5245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412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412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412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5769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-3230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-1510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-868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-91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640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709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-212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-207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-875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-150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8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-505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128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125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125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123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-2752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-2762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-412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-3174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-3174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5285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5275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-412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4863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4863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99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4711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11791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856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318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20083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20149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917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5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14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936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936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358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17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375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375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99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4711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12350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805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844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1376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332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20644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64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20710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99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4711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12350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805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844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1376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332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20644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64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20710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1051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7171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155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1261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252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10321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9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12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10333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143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373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16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61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54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19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666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667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99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9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108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108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1194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7445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171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483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1315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271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10879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10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13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10892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1194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7445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171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483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1315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271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10879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10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13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10892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99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3517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4905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634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361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61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61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9765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6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51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9818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267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782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390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390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1532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1532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267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782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390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390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1532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1532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1069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643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426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1075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414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1468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1468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127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127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2795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170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1488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162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706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404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302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250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1168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5558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7047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1468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1468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127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127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2795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170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1488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162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706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404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302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250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1168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5558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5558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1069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643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426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1075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414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1489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99</v>
      </c>
      <c r="D12" s="196">
        <v>99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3517</v>
      </c>
      <c r="D13" s="196">
        <v>3660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4905</v>
      </c>
      <c r="D14" s="196">
        <v>4620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634</v>
      </c>
      <c r="D15" s="196">
        <v>650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361</v>
      </c>
      <c r="D16" s="196">
        <v>425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61</v>
      </c>
      <c r="D17" s="196">
        <v>115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61</v>
      </c>
      <c r="D19" s="196">
        <v>66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9765</v>
      </c>
      <c r="D20" s="598">
        <f>SUM(D12:D19)</f>
        <v>9762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</v>
      </c>
      <c r="D25" s="196">
        <v>7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51</v>
      </c>
      <c r="D28" s="598">
        <f>SUM(D24:D27)</f>
        <v>52</v>
      </c>
      <c r="E28" s="202" t="s">
        <v>84</v>
      </c>
      <c r="F28" s="93" t="s">
        <v>85</v>
      </c>
      <c r="G28" s="595">
        <f>SUM(G29:G31)</f>
        <v>-2762</v>
      </c>
      <c r="H28" s="596">
        <f>SUM(H29:H31)</f>
        <v>-2330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-2762</v>
      </c>
      <c r="H30" s="196">
        <v>-2320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-10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-412</v>
      </c>
      <c r="H33" s="196">
        <v>-432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-3174</v>
      </c>
      <c r="H34" s="598">
        <f>H28+H32+H33</f>
        <v>-2762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4863</v>
      </c>
      <c r="H37" s="600">
        <f>H26+H18+H34</f>
        <v>5275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361+282+426</f>
        <v>1069</v>
      </c>
      <c r="H45" s="196">
        <v>945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</v>
      </c>
      <c r="H49" s="196">
        <v>103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1075</v>
      </c>
      <c r="H50" s="596">
        <f>SUM(H44:H49)</f>
        <v>1048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414</v>
      </c>
      <c r="H54" s="196">
        <v>414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710</v>
      </c>
      <c r="H55" s="196">
        <v>756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9818</v>
      </c>
      <c r="D56" s="602">
        <f>D20+D21+D22+D28+D33+D46+D52+D54+D55</f>
        <v>9816</v>
      </c>
      <c r="E56" s="100" t="s">
        <v>850</v>
      </c>
      <c r="F56" s="99" t="s">
        <v>172</v>
      </c>
      <c r="G56" s="599">
        <f>G50+G52+G53+G54+G55</f>
        <v>2199</v>
      </c>
      <c r="H56" s="600">
        <f>H50+H52+H53+H54+H55</f>
        <v>2218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631</v>
      </c>
      <c r="D59" s="196">
        <v>620</v>
      </c>
      <c r="E59" s="201" t="s">
        <v>180</v>
      </c>
      <c r="F59" s="486" t="s">
        <v>181</v>
      </c>
      <c r="G59" s="197">
        <f>785+264+85+231+103</f>
        <v>1468</v>
      </c>
      <c r="H59" s="196">
        <v>1368</v>
      </c>
    </row>
    <row r="60" spans="1:13" ht="15.75">
      <c r="A60" s="89" t="s">
        <v>178</v>
      </c>
      <c r="B60" s="91" t="s">
        <v>179</v>
      </c>
      <c r="C60" s="197">
        <v>106</v>
      </c>
      <c r="D60" s="196">
        <v>71</v>
      </c>
      <c r="E60" s="89" t="s">
        <v>184</v>
      </c>
      <c r="F60" s="93" t="s">
        <v>185</v>
      </c>
      <c r="G60" s="197">
        <v>127</v>
      </c>
      <c r="H60" s="196">
        <v>224</v>
      </c>
      <c r="M60" s="98"/>
    </row>
    <row r="61" spans="1:8" ht="15.75">
      <c r="A61" s="89" t="s">
        <v>182</v>
      </c>
      <c r="B61" s="91" t="s">
        <v>183</v>
      </c>
      <c r="C61" s="197">
        <v>359</v>
      </c>
      <c r="D61" s="196">
        <v>359</v>
      </c>
      <c r="E61" s="200" t="s">
        <v>188</v>
      </c>
      <c r="F61" s="93" t="s">
        <v>189</v>
      </c>
      <c r="G61" s="595">
        <f>SUM(G62:G68)</f>
        <v>2795</v>
      </c>
      <c r="H61" s="596">
        <f>SUM(H62:H68)</f>
        <v>2490</v>
      </c>
    </row>
    <row r="62" spans="1:13" ht="15.75">
      <c r="A62" s="89" t="s">
        <v>186</v>
      </c>
      <c r="B62" s="94" t="s">
        <v>187</v>
      </c>
      <c r="C62" s="197">
        <v>69</v>
      </c>
      <c r="D62" s="196">
        <v>96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144+26</f>
        <v>170</v>
      </c>
      <c r="H63" s="196">
        <v>195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1486+2</f>
        <v>1488</v>
      </c>
      <c r="H64" s="196">
        <v>1169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1165</v>
      </c>
      <c r="D65" s="598">
        <f>SUM(D59:D64)</f>
        <v>1146</v>
      </c>
      <c r="E65" s="89" t="s">
        <v>201</v>
      </c>
      <c r="F65" s="93" t="s">
        <v>202</v>
      </c>
      <c r="G65" s="197">
        <v>19</v>
      </c>
      <c r="H65" s="196">
        <v>25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162</v>
      </c>
      <c r="H66" s="196">
        <v>157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250</v>
      </c>
      <c r="H67" s="196">
        <v>300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706</v>
      </c>
      <c r="H68" s="196">
        <v>644</v>
      </c>
    </row>
    <row r="69" spans="1:8" ht="15.75">
      <c r="A69" s="89" t="s">
        <v>210</v>
      </c>
      <c r="B69" s="91" t="s">
        <v>211</v>
      </c>
      <c r="C69" s="197">
        <f>8+284-25</f>
        <v>267</v>
      </c>
      <c r="D69" s="196">
        <v>186</v>
      </c>
      <c r="E69" s="201" t="s">
        <v>79</v>
      </c>
      <c r="F69" s="93" t="s">
        <v>216</v>
      </c>
      <c r="G69" s="197">
        <f>94+14+109+140+811</f>
        <v>1168</v>
      </c>
      <c r="H69" s="196">
        <v>980</v>
      </c>
    </row>
    <row r="70" spans="1:8" ht="15.75">
      <c r="A70" s="89" t="s">
        <v>214</v>
      </c>
      <c r="B70" s="91" t="s">
        <v>215</v>
      </c>
      <c r="C70" s="197">
        <v>28</v>
      </c>
      <c r="D70" s="196">
        <v>16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>
        <v>782</v>
      </c>
      <c r="D71" s="196">
        <v>782</v>
      </c>
      <c r="E71" s="474" t="s">
        <v>47</v>
      </c>
      <c r="F71" s="95" t="s">
        <v>223</v>
      </c>
      <c r="G71" s="597">
        <f>G59+G60+G61+G69+G70</f>
        <v>5567</v>
      </c>
      <c r="H71" s="598">
        <f>H59+H60+H61+H69+H70</f>
        <v>5071</v>
      </c>
    </row>
    <row r="72" spans="1:8" ht="15.75">
      <c r="A72" s="89" t="s">
        <v>221</v>
      </c>
      <c r="B72" s="91" t="s">
        <v>222</v>
      </c>
      <c r="C72" s="197">
        <f>239+45-174-45</f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140+247+3</f>
        <v>390</v>
      </c>
      <c r="D75" s="196">
        <v>450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1532</v>
      </c>
      <c r="D76" s="598">
        <f>SUM(D68:D75)</f>
        <v>1499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47</v>
      </c>
      <c r="H77" s="479">
        <v>50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5614</v>
      </c>
      <c r="H79" s="600">
        <f>H71+H73+H75+H77</f>
        <v>5121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123</v>
      </c>
      <c r="D90" s="196">
        <v>123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125</v>
      </c>
      <c r="D92" s="598">
        <f>SUM(D88:D91)</f>
        <v>128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2858</v>
      </c>
      <c r="D94" s="602">
        <f>D65+D76+D85+D92+D93</f>
        <v>2798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12676</v>
      </c>
      <c r="D95" s="604">
        <f>D94+D56</f>
        <v>12614</v>
      </c>
      <c r="E95" s="229" t="s">
        <v>941</v>
      </c>
      <c r="F95" s="489" t="s">
        <v>268</v>
      </c>
      <c r="G95" s="603">
        <f>G37+G40+G56+G79</f>
        <v>12676</v>
      </c>
      <c r="H95" s="604">
        <f>H37+H40+H56+H79</f>
        <v>12614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44589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Миланов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2533</v>
      </c>
      <c r="D12" s="317">
        <v>2274</v>
      </c>
      <c r="E12" s="194" t="s">
        <v>277</v>
      </c>
      <c r="F12" s="240" t="s">
        <v>278</v>
      </c>
      <c r="G12" s="316">
        <v>4401</v>
      </c>
      <c r="H12" s="317">
        <v>4498</v>
      </c>
    </row>
    <row r="13" spans="1:8" ht="15.75">
      <c r="A13" s="194" t="s">
        <v>279</v>
      </c>
      <c r="B13" s="190" t="s">
        <v>280</v>
      </c>
      <c r="C13" s="316">
        <v>533</v>
      </c>
      <c r="D13" s="317">
        <v>455</v>
      </c>
      <c r="E13" s="194" t="s">
        <v>281</v>
      </c>
      <c r="F13" s="240" t="s">
        <v>282</v>
      </c>
      <c r="G13" s="316">
        <v>1</v>
      </c>
      <c r="H13" s="317">
        <v>6</v>
      </c>
    </row>
    <row r="14" spans="1:8" ht="15.75">
      <c r="A14" s="194" t="s">
        <v>283</v>
      </c>
      <c r="B14" s="190" t="s">
        <v>284</v>
      </c>
      <c r="C14" s="316">
        <v>666</v>
      </c>
      <c r="D14" s="317">
        <v>692</v>
      </c>
      <c r="E14" s="245" t="s">
        <v>285</v>
      </c>
      <c r="F14" s="240" t="s">
        <v>286</v>
      </c>
      <c r="G14" s="316">
        <v>25</v>
      </c>
      <c r="H14" s="317">
        <v>13</v>
      </c>
    </row>
    <row r="15" spans="1:8" ht="15.75">
      <c r="A15" s="194" t="s">
        <v>287</v>
      </c>
      <c r="B15" s="190" t="s">
        <v>288</v>
      </c>
      <c r="C15" s="316">
        <v>1360</v>
      </c>
      <c r="D15" s="317">
        <v>1337</v>
      </c>
      <c r="E15" s="245" t="s">
        <v>79</v>
      </c>
      <c r="F15" s="240" t="s">
        <v>289</v>
      </c>
      <c r="G15" s="316">
        <v>133</v>
      </c>
      <c r="H15" s="317">
        <v>218</v>
      </c>
    </row>
    <row r="16" spans="1:8" ht="15.75">
      <c r="A16" s="194" t="s">
        <v>290</v>
      </c>
      <c r="B16" s="190" t="s">
        <v>291</v>
      </c>
      <c r="C16" s="316">
        <v>244</v>
      </c>
      <c r="D16" s="317">
        <v>234</v>
      </c>
      <c r="E16" s="236" t="s">
        <v>52</v>
      </c>
      <c r="F16" s="264" t="s">
        <v>292</v>
      </c>
      <c r="G16" s="628">
        <f>SUM(G12:G15)</f>
        <v>4560</v>
      </c>
      <c r="H16" s="629">
        <f>SUM(H12:H15)</f>
        <v>4735</v>
      </c>
    </row>
    <row r="17" spans="1:8" ht="31.5">
      <c r="A17" s="194" t="s">
        <v>293</v>
      </c>
      <c r="B17" s="190" t="s">
        <v>294</v>
      </c>
      <c r="C17" s="316">
        <v>102</v>
      </c>
      <c r="D17" s="317">
        <v>76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-8-4</f>
        <v>-12</v>
      </c>
      <c r="D18" s="317">
        <v>-10</v>
      </c>
      <c r="E18" s="234" t="s">
        <v>297</v>
      </c>
      <c r="F18" s="238" t="s">
        <v>298</v>
      </c>
      <c r="G18" s="639">
        <v>685</v>
      </c>
      <c r="H18" s="640">
        <v>237</v>
      </c>
    </row>
    <row r="19" spans="1:8" ht="15.75">
      <c r="A19" s="194" t="s">
        <v>299</v>
      </c>
      <c r="B19" s="190" t="s">
        <v>300</v>
      </c>
      <c r="C19" s="316">
        <v>100</v>
      </c>
      <c r="D19" s="317">
        <v>233</v>
      </c>
      <c r="E19" s="194" t="s">
        <v>301</v>
      </c>
      <c r="F19" s="237" t="s">
        <v>302</v>
      </c>
      <c r="G19" s="316">
        <v>685</v>
      </c>
      <c r="H19" s="317">
        <v>237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5526</v>
      </c>
      <c r="D22" s="629">
        <f>SUM(D12:D18)+D19</f>
        <v>5291</v>
      </c>
      <c r="E22" s="194" t="s">
        <v>309</v>
      </c>
      <c r="F22" s="237" t="s">
        <v>310</v>
      </c>
      <c r="G22" s="316"/>
      <c r="H22" s="317">
        <v>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109</v>
      </c>
      <c r="D25" s="317">
        <v>182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44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30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131</v>
      </c>
      <c r="D29" s="629">
        <f>SUM(D25:D28)</f>
        <v>212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5657</v>
      </c>
      <c r="D31" s="635">
        <f>D29+D22</f>
        <v>5503</v>
      </c>
      <c r="E31" s="251" t="s">
        <v>824</v>
      </c>
      <c r="F31" s="266" t="s">
        <v>331</v>
      </c>
      <c r="G31" s="253">
        <f>G16+G18+G27</f>
        <v>5245</v>
      </c>
      <c r="H31" s="254">
        <f>H16+H18+H27</f>
        <v>5016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412</v>
      </c>
      <c r="H33" s="629">
        <f>IF((D31-H31)&gt;0,D31-H31,0)</f>
        <v>487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5657</v>
      </c>
      <c r="D36" s="637">
        <f>D31-D34+D35</f>
        <v>5503</v>
      </c>
      <c r="E36" s="262" t="s">
        <v>346</v>
      </c>
      <c r="F36" s="256" t="s">
        <v>347</v>
      </c>
      <c r="G36" s="267">
        <f>G35-G34+G31</f>
        <v>5245</v>
      </c>
      <c r="H36" s="268">
        <f>H35-H34+H31</f>
        <v>5016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412</v>
      </c>
      <c r="H37" s="254">
        <f>IF((D36-H36)&gt;0,D36-H36,0)</f>
        <v>487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412</v>
      </c>
      <c r="H42" s="244">
        <f>IF(H37&gt;0,IF(D38+H37&lt;0,0,D38+H37),IF(D37-D38&lt;0,D38-D37,0))</f>
        <v>432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412</v>
      </c>
      <c r="H44" s="268">
        <f>IF(D42=0,IF(H42-H43&gt;0,H42-H43+D43,0),IF(D42-D43&lt;0,D43-D42+H43,0))</f>
        <v>432</v>
      </c>
    </row>
    <row r="45" spans="1:8" ht="16.5" thickBot="1">
      <c r="A45" s="270" t="s">
        <v>371</v>
      </c>
      <c r="B45" s="271" t="s">
        <v>372</v>
      </c>
      <c r="C45" s="630">
        <f>C36+C38+C42</f>
        <v>5657</v>
      </c>
      <c r="D45" s="631">
        <f>D36+D38+D42</f>
        <v>5448</v>
      </c>
      <c r="E45" s="270" t="s">
        <v>373</v>
      </c>
      <c r="F45" s="272" t="s">
        <v>374</v>
      </c>
      <c r="G45" s="630">
        <f>G42+G36</f>
        <v>5657</v>
      </c>
      <c r="H45" s="631">
        <f>H42+H36</f>
        <v>5448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44589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Миланов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H56" sqref="H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5775-6</f>
        <v>5769</v>
      </c>
      <c r="D11" s="196">
        <v>5964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-3458+212+7+9</f>
        <v>-3230</v>
      </c>
      <c r="D12" s="196">
        <v>-3052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-1510</v>
      </c>
      <c r="D14" s="196">
        <v>-1396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-868</v>
      </c>
      <c r="D15" s="196">
        <v>-1122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-20-95+21+3</f>
        <v>-91</v>
      </c>
      <c r="D18" s="196">
        <v>-89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24+619-3</f>
        <v>640</v>
      </c>
      <c r="D20" s="196">
        <v>106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709</v>
      </c>
      <c r="D21" s="659">
        <f>SUM(D11:D20)</f>
        <v>411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-212</v>
      </c>
      <c r="D23" s="196">
        <v>-92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</v>
      </c>
      <c r="D24" s="196">
        <v>14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-207</v>
      </c>
      <c r="D33" s="659">
        <f>SUM(D23:D32)</f>
        <v>-80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-875</v>
      </c>
      <c r="D38" s="196">
        <v>-134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-141-9</f>
        <v>-150</v>
      </c>
      <c r="D39" s="196">
        <v>-187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-7-21</f>
        <v>-28</v>
      </c>
      <c r="D40" s="196">
        <v>-43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8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-505</v>
      </c>
      <c r="D43" s="661">
        <f>SUM(D35:D42)</f>
        <v>-364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128</v>
      </c>
      <c r="D45" s="309">
        <v>161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125</v>
      </c>
      <c r="D46" s="311">
        <f>D45+D44</f>
        <v>128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125</v>
      </c>
      <c r="D47" s="298">
        <v>128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123</v>
      </c>
      <c r="D48" s="281">
        <v>123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44589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Миланов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J43" sqref="J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-2752</v>
      </c>
      <c r="K13" s="585"/>
      <c r="L13" s="584">
        <f>SUM(C13:K13)</f>
        <v>5285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-10</v>
      </c>
      <c r="K14" s="168">
        <f t="shared" si="0"/>
        <v>0</v>
      </c>
      <c r="L14" s="650">
        <f aca="true" t="shared" si="1" ref="L14:L34">SUM(C14:K14)</f>
        <v>-10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-10</v>
      </c>
      <c r="K15" s="316"/>
      <c r="L15" s="584">
        <f t="shared" si="1"/>
        <v>-10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-2762</v>
      </c>
      <c r="K17" s="653">
        <f t="shared" si="2"/>
        <v>0</v>
      </c>
      <c r="L17" s="584">
        <f t="shared" si="1"/>
        <v>5275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-412</v>
      </c>
      <c r="K18" s="585"/>
      <c r="L18" s="584">
        <f t="shared" si="1"/>
        <v>-412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-3174</v>
      </c>
      <c r="K31" s="653">
        <f t="shared" si="6"/>
        <v>0</v>
      </c>
      <c r="L31" s="584">
        <f t="shared" si="1"/>
        <v>4863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-3174</v>
      </c>
      <c r="K34" s="587">
        <f t="shared" si="7"/>
        <v>0</v>
      </c>
      <c r="L34" s="651">
        <f t="shared" si="1"/>
        <v>4863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44589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Миланов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K157" sqref="K156:K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992</v>
      </c>
      <c r="B63" s="680"/>
      <c r="C63" s="92">
        <v>2</v>
      </c>
      <c r="D63" s="92"/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44589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Миланов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55" sqref="C52:F5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99</v>
      </c>
      <c r="E11" s="328"/>
      <c r="F11" s="328"/>
      <c r="G11" s="329">
        <f>D11+E11-F11</f>
        <v>99</v>
      </c>
      <c r="H11" s="328"/>
      <c r="I11" s="328"/>
      <c r="J11" s="329">
        <f>G11+H11-I11</f>
        <v>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4711</v>
      </c>
      <c r="E12" s="328"/>
      <c r="F12" s="328"/>
      <c r="G12" s="329">
        <f aca="true" t="shared" si="2" ref="G12:G42">D12+E12-F12</f>
        <v>4711</v>
      </c>
      <c r="H12" s="328"/>
      <c r="I12" s="328"/>
      <c r="J12" s="329">
        <f aca="true" t="shared" si="3" ref="J12:J42">G12+H12-I12</f>
        <v>4711</v>
      </c>
      <c r="K12" s="328">
        <v>1051</v>
      </c>
      <c r="L12" s="328">
        <v>143</v>
      </c>
      <c r="M12" s="328"/>
      <c r="N12" s="329">
        <f aca="true" t="shared" si="4" ref="N12:N42">K12+L12-M12</f>
        <v>1194</v>
      </c>
      <c r="O12" s="328"/>
      <c r="P12" s="328"/>
      <c r="Q12" s="329">
        <f t="shared" si="0"/>
        <v>1194</v>
      </c>
      <c r="R12" s="340">
        <f t="shared" si="1"/>
        <v>3517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11791</v>
      </c>
      <c r="E13" s="328">
        <v>917</v>
      </c>
      <c r="F13" s="328">
        <v>358</v>
      </c>
      <c r="G13" s="329">
        <f t="shared" si="2"/>
        <v>12350</v>
      </c>
      <c r="H13" s="328"/>
      <c r="I13" s="328"/>
      <c r="J13" s="329">
        <f t="shared" si="3"/>
        <v>12350</v>
      </c>
      <c r="K13" s="328">
        <v>7171</v>
      </c>
      <c r="L13" s="328">
        <v>373</v>
      </c>
      <c r="M13" s="328">
        <v>99</v>
      </c>
      <c r="N13" s="329">
        <f t="shared" si="4"/>
        <v>7445</v>
      </c>
      <c r="O13" s="328"/>
      <c r="P13" s="328"/>
      <c r="Q13" s="329">
        <f t="shared" si="0"/>
        <v>7445</v>
      </c>
      <c r="R13" s="340">
        <f t="shared" si="1"/>
        <v>4905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/>
      <c r="G14" s="329">
        <f t="shared" si="2"/>
        <v>805</v>
      </c>
      <c r="H14" s="328"/>
      <c r="I14" s="328"/>
      <c r="J14" s="329">
        <f t="shared" si="3"/>
        <v>805</v>
      </c>
      <c r="K14" s="328">
        <v>155</v>
      </c>
      <c r="L14" s="328">
        <v>16</v>
      </c>
      <c r="M14" s="328"/>
      <c r="N14" s="329">
        <f t="shared" si="4"/>
        <v>171</v>
      </c>
      <c r="O14" s="328"/>
      <c r="P14" s="328"/>
      <c r="Q14" s="329">
        <f t="shared" si="0"/>
        <v>171</v>
      </c>
      <c r="R14" s="340">
        <f t="shared" si="1"/>
        <v>634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856</v>
      </c>
      <c r="E15" s="328">
        <v>5</v>
      </c>
      <c r="F15" s="328">
        <v>17</v>
      </c>
      <c r="G15" s="329">
        <f t="shared" si="2"/>
        <v>844</v>
      </c>
      <c r="H15" s="328"/>
      <c r="I15" s="328"/>
      <c r="J15" s="329">
        <f t="shared" si="3"/>
        <v>844</v>
      </c>
      <c r="K15" s="328">
        <v>431</v>
      </c>
      <c r="L15" s="328">
        <v>61</v>
      </c>
      <c r="M15" s="328">
        <v>9</v>
      </c>
      <c r="N15" s="329">
        <f t="shared" si="4"/>
        <v>483</v>
      </c>
      <c r="O15" s="328"/>
      <c r="P15" s="328"/>
      <c r="Q15" s="329">
        <f t="shared" si="0"/>
        <v>483</v>
      </c>
      <c r="R15" s="340">
        <f t="shared" si="1"/>
        <v>361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/>
      <c r="F16" s="328"/>
      <c r="G16" s="329">
        <f t="shared" si="2"/>
        <v>1376</v>
      </c>
      <c r="H16" s="328"/>
      <c r="I16" s="328"/>
      <c r="J16" s="329">
        <f t="shared" si="3"/>
        <v>1376</v>
      </c>
      <c r="K16" s="328">
        <v>1261</v>
      </c>
      <c r="L16" s="328">
        <v>54</v>
      </c>
      <c r="M16" s="328"/>
      <c r="N16" s="329">
        <f t="shared" si="4"/>
        <v>1315</v>
      </c>
      <c r="O16" s="328"/>
      <c r="P16" s="328"/>
      <c r="Q16" s="329">
        <f t="shared" si="0"/>
        <v>1315</v>
      </c>
      <c r="R16" s="340">
        <f t="shared" si="1"/>
        <v>61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318</v>
      </c>
      <c r="E18" s="328">
        <v>14</v>
      </c>
      <c r="F18" s="328"/>
      <c r="G18" s="329">
        <f t="shared" si="2"/>
        <v>332</v>
      </c>
      <c r="H18" s="328"/>
      <c r="I18" s="328"/>
      <c r="J18" s="329">
        <f t="shared" si="3"/>
        <v>332</v>
      </c>
      <c r="K18" s="328">
        <v>252</v>
      </c>
      <c r="L18" s="328">
        <v>19</v>
      </c>
      <c r="M18" s="328"/>
      <c r="N18" s="329">
        <f t="shared" si="4"/>
        <v>271</v>
      </c>
      <c r="O18" s="328"/>
      <c r="P18" s="328"/>
      <c r="Q18" s="329">
        <f t="shared" si="0"/>
        <v>271</v>
      </c>
      <c r="R18" s="340">
        <f t="shared" si="1"/>
        <v>61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20083</v>
      </c>
      <c r="E19" s="330">
        <f>SUM(E11:E18)</f>
        <v>936</v>
      </c>
      <c r="F19" s="330">
        <f>SUM(F11:F18)</f>
        <v>375</v>
      </c>
      <c r="G19" s="329">
        <f t="shared" si="2"/>
        <v>20644</v>
      </c>
      <c r="H19" s="330">
        <f>SUM(H11:H18)</f>
        <v>0</v>
      </c>
      <c r="I19" s="330">
        <f>SUM(I11:I18)</f>
        <v>0</v>
      </c>
      <c r="J19" s="329">
        <f t="shared" si="3"/>
        <v>20644</v>
      </c>
      <c r="K19" s="330">
        <f>SUM(K11:K18)</f>
        <v>10321</v>
      </c>
      <c r="L19" s="330">
        <f>SUM(L11:L18)</f>
        <v>666</v>
      </c>
      <c r="M19" s="330">
        <f>SUM(M11:M18)</f>
        <v>108</v>
      </c>
      <c r="N19" s="329">
        <f t="shared" si="4"/>
        <v>10879</v>
      </c>
      <c r="O19" s="330">
        <f>SUM(O11:O18)</f>
        <v>0</v>
      </c>
      <c r="P19" s="330">
        <f>SUM(P11:P18)</f>
        <v>0</v>
      </c>
      <c r="Q19" s="329">
        <f t="shared" si="0"/>
        <v>10879</v>
      </c>
      <c r="R19" s="340">
        <f t="shared" si="1"/>
        <v>9765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9</v>
      </c>
      <c r="L25" s="328">
        <v>1</v>
      </c>
      <c r="M25" s="328"/>
      <c r="N25" s="329">
        <f t="shared" si="4"/>
        <v>10</v>
      </c>
      <c r="O25" s="328"/>
      <c r="P25" s="328"/>
      <c r="Q25" s="329">
        <f t="shared" si="0"/>
        <v>10</v>
      </c>
      <c r="R25" s="340">
        <f t="shared" si="1"/>
        <v>6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64</v>
      </c>
      <c r="H28" s="332">
        <f t="shared" si="5"/>
        <v>0</v>
      </c>
      <c r="I28" s="332">
        <f t="shared" si="5"/>
        <v>0</v>
      </c>
      <c r="J28" s="333">
        <f t="shared" si="3"/>
        <v>64</v>
      </c>
      <c r="K28" s="332">
        <f t="shared" si="5"/>
        <v>12</v>
      </c>
      <c r="L28" s="332">
        <f t="shared" si="5"/>
        <v>1</v>
      </c>
      <c r="M28" s="332">
        <f t="shared" si="5"/>
        <v>0</v>
      </c>
      <c r="N28" s="333">
        <f t="shared" si="4"/>
        <v>13</v>
      </c>
      <c r="O28" s="332">
        <f t="shared" si="5"/>
        <v>0</v>
      </c>
      <c r="P28" s="332">
        <f t="shared" si="5"/>
        <v>0</v>
      </c>
      <c r="Q28" s="333">
        <f t="shared" si="0"/>
        <v>13</v>
      </c>
      <c r="R28" s="343">
        <f t="shared" si="1"/>
        <v>51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20149</v>
      </c>
      <c r="E43" s="349">
        <f>E19+E20+E22+E28+E41+E42</f>
        <v>936</v>
      </c>
      <c r="F43" s="349">
        <f aca="true" t="shared" si="11" ref="F43:R43">F19+F20+F22+F28+F41+F42</f>
        <v>375</v>
      </c>
      <c r="G43" s="349">
        <f t="shared" si="11"/>
        <v>20710</v>
      </c>
      <c r="H43" s="349">
        <f t="shared" si="11"/>
        <v>0</v>
      </c>
      <c r="I43" s="349">
        <f t="shared" si="11"/>
        <v>0</v>
      </c>
      <c r="J43" s="349">
        <f t="shared" si="11"/>
        <v>20710</v>
      </c>
      <c r="K43" s="349">
        <f t="shared" si="11"/>
        <v>10333</v>
      </c>
      <c r="L43" s="349">
        <f t="shared" si="11"/>
        <v>667</v>
      </c>
      <c r="M43" s="349">
        <f t="shared" si="11"/>
        <v>108</v>
      </c>
      <c r="N43" s="349">
        <f t="shared" si="11"/>
        <v>10892</v>
      </c>
      <c r="O43" s="349">
        <f t="shared" si="11"/>
        <v>0</v>
      </c>
      <c r="P43" s="349">
        <f t="shared" si="11"/>
        <v>0</v>
      </c>
      <c r="Q43" s="349">
        <f t="shared" si="11"/>
        <v>10892</v>
      </c>
      <c r="R43" s="350">
        <f t="shared" si="11"/>
        <v>9818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44589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 Миланов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0">
      <selection activeCell="N117" sqref="N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267</v>
      </c>
      <c r="D30" s="368">
        <v>267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</v>
      </c>
      <c r="D31" s="368">
        <v>28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782</v>
      </c>
      <c r="D32" s="368">
        <v>782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390</v>
      </c>
      <c r="D40" s="362">
        <f>SUM(D41:D44)</f>
        <v>390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390</v>
      </c>
      <c r="D44" s="368">
        <v>390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1532</v>
      </c>
      <c r="D45" s="438">
        <f>D26+D30+D31+D33+D32+D34+D35+D40</f>
        <v>1532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1532</v>
      </c>
      <c r="D46" s="444">
        <f>D45+D23+D21+D11</f>
        <v>1532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1069</v>
      </c>
      <c r="D58" s="138">
        <f>D59+D61</f>
        <v>0</v>
      </c>
      <c r="E58" s="136">
        <f t="shared" si="1"/>
        <v>1069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643</v>
      </c>
      <c r="D59" s="197"/>
      <c r="E59" s="136">
        <f t="shared" si="1"/>
        <v>643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426</v>
      </c>
      <c r="D61" s="197"/>
      <c r="E61" s="136">
        <f t="shared" si="1"/>
        <v>426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</v>
      </c>
      <c r="D66" s="197"/>
      <c r="E66" s="136">
        <f t="shared" si="1"/>
        <v>6</v>
      </c>
      <c r="F66" s="196"/>
    </row>
    <row r="67" spans="1:6" ht="15.75">
      <c r="A67" s="370" t="s">
        <v>684</v>
      </c>
      <c r="B67" s="135" t="s">
        <v>685</v>
      </c>
      <c r="C67" s="197">
        <v>6</v>
      </c>
      <c r="D67" s="197"/>
      <c r="E67" s="136">
        <f t="shared" si="1"/>
        <v>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1075</v>
      </c>
      <c r="D68" s="435">
        <f>D54+D58+D63+D64+D65+D66</f>
        <v>0</v>
      </c>
      <c r="E68" s="436">
        <f t="shared" si="1"/>
        <v>1075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414</v>
      </c>
      <c r="D70" s="197"/>
      <c r="E70" s="136">
        <f t="shared" si="1"/>
        <v>414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1468</v>
      </c>
      <c r="D77" s="138">
        <f>D78+D80</f>
        <v>1468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1468</v>
      </c>
      <c r="D78" s="197">
        <v>1468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127</v>
      </c>
      <c r="D82" s="138">
        <f>SUM(D83:D86)</f>
        <v>127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127</v>
      </c>
      <c r="D86" s="197">
        <v>127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2795</v>
      </c>
      <c r="D87" s="134">
        <f>SUM(D88:D92)+D96</f>
        <v>2795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170</v>
      </c>
      <c r="D88" s="197">
        <v>170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1488</v>
      </c>
      <c r="D89" s="197">
        <v>1488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19</v>
      </c>
      <c r="D90" s="197">
        <v>19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162</v>
      </c>
      <c r="D91" s="197">
        <v>162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706</v>
      </c>
      <c r="D92" s="138">
        <f>SUM(D93:D95)</f>
        <v>706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404</v>
      </c>
      <c r="D94" s="197">
        <v>404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302</v>
      </c>
      <c r="D95" s="197">
        <v>302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250</v>
      </c>
      <c r="D96" s="197">
        <v>250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1168</v>
      </c>
      <c r="D97" s="197">
        <v>1168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5558</v>
      </c>
      <c r="D98" s="433">
        <f>D87+D82+D77+D73+D97</f>
        <v>5558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7047</v>
      </c>
      <c r="D99" s="427">
        <f>D98+D70+D68</f>
        <v>5558</v>
      </c>
      <c r="E99" s="427">
        <f>E98+E70+E68</f>
        <v>1489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44589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Миланов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44589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Миланов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2022-01-24T09:26:07Z</cp:lastPrinted>
  <dcterms:created xsi:type="dcterms:W3CDTF">2006-09-16T00:00:00Z</dcterms:created>
  <dcterms:modified xsi:type="dcterms:W3CDTF">2022-01-28T08:13:38Z</dcterms:modified>
  <cp:category/>
  <cp:version/>
  <cp:contentType/>
  <cp:contentStatus/>
</cp:coreProperties>
</file>