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<sst xmlns="http://schemas.openxmlformats.org/spreadsheetml/2006/main" count="1064" uniqueCount="883">
  <si>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</si>
  <si>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</si>
  <si>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</si>
  <si>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</si>
  <si>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</si>
  <si>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</si>
  <si>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</si>
  <si>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</si>
  <si>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</si>
  <si>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</si>
  <si>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</si>
  <si>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</si>
  <si>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</si>
  <si>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</si>
  <si>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</si>
  <si>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</si>
  <si>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</si>
  <si>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</si>
  <si>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</si>
  <si>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</si>
  <si>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</si>
  <si>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</si>
  <si>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</si>
  <si>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</si>
  <si>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</si>
  <si>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</si>
  <si>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</si>
  <si>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</si>
  <si>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</si>
  <si>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</si>
  <si>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</si>
  <si>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</si>
  <si>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</si>
  <si>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</si>
  <si>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</si>
  <si>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</si>
  <si>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</si>
  <si>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</si>
  <si>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</si>
  <si>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</si>
  <si>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</si>
  <si>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</si>
  <si>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</si>
  <si>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</si>
  <si>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</si>
  <si>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</si>
  <si>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</si>
  <si>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</si>
  <si>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</si>
  <si>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</si>
  <si>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</si>
  <si>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</si>
  <si>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</si>
  <si>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</si>
  <si>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</si>
  <si>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</si>
  <si>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</si>
  <si>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</si>
  <si>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</si>
  <si>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</si>
  <si>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</si>
  <si>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</si>
  <si>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</si>
  <si>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</si>
  <si>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</si>
  <si>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</si>
  <si>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</si>
  <si>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</si>
  <si>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</si>
  <si>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</si>
  <si>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</si>
  <si>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</si>
  <si>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</si>
  <si>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</si>
  <si>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</si>
  <si>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</si>
  <si>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</si>
  <si>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</si>
  <si>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</si>
  <si>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</si>
  <si>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</si>
  <si>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</si>
  <si>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</si>
  <si>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</si>
  <si>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</si>
  <si>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</si>
  <si>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</si>
  <si>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</si>
  <si>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</si>
  <si>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</si>
  <si>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</si>
  <si>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</si>
  <si>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</si>
  <si>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</si>
  <si>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</si>
  <si>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</si>
  <si>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</si>
  <si>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</si>
  <si>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</si>
  <si>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</si>
  <si>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</si>
  <si>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</si>
  <si>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</si>
  <si>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</si>
  <si>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</si>
  <si>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</si>
  <si>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</si>
  <si>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</si>
  <si>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</si>
  <si>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</si>
  <si>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</si>
  <si>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</si>
  <si>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</si>
  <si>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</si>
  <si>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</si>
  <si>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</si>
  <si>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</si>
  <si>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</si>
  <si>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</si>
  <si>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</si>
  <si>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</si>
  <si>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</si>
  <si>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</si>
  <si>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</si>
  <si>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</si>
  <si>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</si>
  <si>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</si>
  <si>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</si>
  <si>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</si>
  <si>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</si>
  <si>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</si>
  <si>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</si>
  <si>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</si>
  <si>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</si>
  <si>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</si>
  <si>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</si>
  <si>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</si>
  <si>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</si>
  <si>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</si>
  <si>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</si>
  <si>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</si>
  <si>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</si>
  <si>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</si>
  <si>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</si>
  <si>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</si>
  <si>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</si>
  <si>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</si>
  <si>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</si>
  <si>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</si>
  <si>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</si>
  <si>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</si>
  <si>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</si>
  <si>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</si>
  <si>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</si>
  <si>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</si>
  <si>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</si>
  <si>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</si>
  <si>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</si>
  <si>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</si>
  <si>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</si>
  <si>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</si>
  <si>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</si>
  <si>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</si>
  <si>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</si>
  <si>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</si>
  <si>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</si>
  <si>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</si>
  <si>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</si>
  <si>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</si>
  <si>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</si>
  <si>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</si>
  <si>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</si>
  <si>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</si>
  <si>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</si>
  <si>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</si>
  <si>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</si>
  <si>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</si>
  <si>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</si>
  <si>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</si>
  <si>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</si>
  <si>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</si>
  <si>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</si>
  <si>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</si>
  <si>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</si>
  <si>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</si>
  <si>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</si>
  <si>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</si>
  <si>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</si>
  <si>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</si>
  <si>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</si>
  <si>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</si>
  <si>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</si>
  <si>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</si>
  <si>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</si>
  <si>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</si>
  <si>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</si>
  <si>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</si>
  <si>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</si>
  <si>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</si>
  <si>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</si>
  <si>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</si>
  <si>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</si>
  <si>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</si>
  <si>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</si>
  <si>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</si>
  <si>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</si>
  <si>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</si>
  <si>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</si>
  <si>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</si>
  <si>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</si>
  <si>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</si>
  <si>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</si>
  <si>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</si>
  <si>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</si>
  <si>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</si>
  <si>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</si>
  <si>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</si>
  <si>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</si>
  <si>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</si>
  <si>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</si>
  <si>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</si>
  <si>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</si>
  <si>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</si>
  <si>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</si>
  <si>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</si>
  <si>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</si>
  <si>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</si>
  <si>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</si>
  <si>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</si>
  <si>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</si>
  <si>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</si>
  <si>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</si>
  <si>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</si>
  <si>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</si>
  <si>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</si>
  <si>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</si>
  <si>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</si>
  <si>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</si>
  <si>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</si>
  <si>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</si>
  <si>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</si>
  <si>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</si>
  <si>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</si>
  <si>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</si>
  <si>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</si>
  <si>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</si>
  <si>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</si>
  <si>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</si>
  <si>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</si>
  <si>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</si>
  <si>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</si>
  <si>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</si>
  <si>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</si>
  <si>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</si>
  <si>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</si>
  <si>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</si>
  <si>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</si>
  <si>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</si>
  <si>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</si>
  <si>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</si>
  <si>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</si>
  <si>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</si>
  <si>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</si>
  <si>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</si>
  <si>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</si>
  <si>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</si>
  <si>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</si>
  <si>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</si>
  <si>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</si>
  <si>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</si>
  <si>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</si>
  <si>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</si>
  <si>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</si>
  <si>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</si>
  <si>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</si>
  <si>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</si>
  <si>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</si>
  <si>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</si>
  <si>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</si>
  <si>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</si>
  <si>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</si>
  <si>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</si>
  <si>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</si>
  <si>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</si>
  <si>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</si>
  <si>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</si>
  <si>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</si>
  <si>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</si>
  <si>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</si>
  <si>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</si>
  <si>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</si>
  <si>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</si>
  <si>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</si>
  <si>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</si>
  <si>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</si>
  <si>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</si>
  <si>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</si>
  <si>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</si>
  <si>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</si>
  <si>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</si>
  <si>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</si>
  <si>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</si>
  <si>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</si>
  <si>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</si>
  <si>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</si>
  <si>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</si>
  <si>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</si>
  <si>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</si>
  <si>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</si>
  <si>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</si>
  <si>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</si>
  <si>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</si>
  <si>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</si>
  <si>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</si>
  <si>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</si>
  <si>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</si>
  <si>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</si>
  <si>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</si>
  <si>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</si>
  <si>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</si>
  <si>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</si>
  <si>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</si>
  <si>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</si>
  <si>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</si>
  <si>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</si>
  <si>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</si>
  <si>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</si>
  <si>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</si>
  <si>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</si>
  <si>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</si>
  <si>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</si>
  <si>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</si>
  <si>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</si>
  <si>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</si>
  <si>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</si>
  <si>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</si>
  <si>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</si>
  <si>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</si>
  <si>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</si>
  <si>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</si>
  <si>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</si>
  <si>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</si>
  <si>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</si>
  <si>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</si>
  <si>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</si>
  <si>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</si>
  <si>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</si>
  <si>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</si>
  <si>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</si>
  <si>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</si>
  <si>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</si>
  <si>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</si>
  <si>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</si>
  <si>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</si>
  <si>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</si>
  <si>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</si>
  <si>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</si>
  <si>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</si>
  <si>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</si>
  <si>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</si>
  <si>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</si>
  <si>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</si>
  <si>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</si>
  <si>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</si>
  <si>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</si>
  <si>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</si>
  <si>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</si>
  <si>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</si>
  <si>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</si>
  <si>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</si>
  <si>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</si>
  <si>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</si>
  <si>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</si>
  <si>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</si>
  <si>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</si>
  <si>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</si>
  <si>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</si>
  <si>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</si>
  <si>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</si>
  <si>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</si>
  <si>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</si>
  <si>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</si>
  <si>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</si>
  <si>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</si>
  <si>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</si>
  <si>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</si>
  <si>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</si>
  <si>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</si>
  <si>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</si>
  <si>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</si>
  <si>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</si>
  <si>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</si>
  <si>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</si>
  <si>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</si>
  <si>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</si>
  <si>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</si>
  <si>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</si>
  <si>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</si>
  <si>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</si>
  <si>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</si>
  <si>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</si>
  <si>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</si>
  <si>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</si>
  <si>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</si>
  <si>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</si>
  <si>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</si>
  <si>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</si>
  <si>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</si>
  <si>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</si>
  <si>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</si>
  <si>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</si>
  <si>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</si>
  <si>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</si>
  <si>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</si>
  <si>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</si>
  <si>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</si>
  <si>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</si>
  <si>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</si>
  <si>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</si>
  <si>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</si>
  <si>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</si>
  <si>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</si>
  <si>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</si>
  <si>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</si>
  <si>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</si>
  <si>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</si>
  <si>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</si>
  <si>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</si>
  <si>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</si>
  <si>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</si>
  <si>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</si>
  <si>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</si>
  <si>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</si>
  <si>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</si>
  <si>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</si>
  <si>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</si>
  <si>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</si>
  <si>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</si>
  <si>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</si>
  <si>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</si>
  <si>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</si>
  <si>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</si>
  <si>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</si>
  <si>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</si>
  <si>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</si>
  <si>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</si>
  <si>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</si>
  <si>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</si>
  <si>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</si>
  <si>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</si>
  <si>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</si>
  <si>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</si>
  <si>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</si>
  <si>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</si>
  <si>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</si>
  <si>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</si>
  <si>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</si>
  <si>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</si>
  <si>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</si>
  <si>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</si>
  <si>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</si>
  <si>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</si>
  <si>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</si>
  <si>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</si>
  <si>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</si>
  <si>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</si>
  <si>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</si>
  <si>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</si>
  <si>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</si>
  <si>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</si>
  <si>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</si>
  <si>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</si>
  <si>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</si>
  <si>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</si>
  <si>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</si>
  <si>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</si>
  <si>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</si>
  <si>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</si>
  <si>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</si>
  <si>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</si>
  <si>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</si>
  <si>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</si>
  <si>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</si>
  <si>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</si>
  <si>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</si>
  <si>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</si>
  <si>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</si>
  <si>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</si>
  <si>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</si>
  <si>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</si>
  <si>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</si>
  <si>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</si>
  <si>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</si>
  <si>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</si>
  <si>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</si>
  <si>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</si>
  <si>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</si>
  <si>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</si>
  <si>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</si>
  <si>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</si>
  <si>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</si>
  <si>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</si>
  <si>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</si>
  <si>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</si>
  <si>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</si>
  <si>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</si>
  <si>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</si>
  <si>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</si>
  <si>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</si>
  <si>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</si>
  <si>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</si>
  <si>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</si>
  <si>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</si>
  <si>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</si>
  <si>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</si>
  <si>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</si>
  <si>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</si>
  <si>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</si>
  <si>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</si>
  <si>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</si>
  <si>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</si>
  <si>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</si>
  <si>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</si>
  <si>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</si>
  <si>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</si>
  <si>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</si>
  <si>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</si>
  <si>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</si>
  <si>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</si>
  <si>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</si>
  <si>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</si>
  <si>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</si>
  <si>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</si>
  <si>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</si>
  <si>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</si>
  <si>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</si>
  <si>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</si>
  <si>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</si>
  <si>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</si>
  <si>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</si>
  <si>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</si>
  <si>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</si>
  <si>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</si>
  <si>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</si>
  <si>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</si>
  <si>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</si>
  <si>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</si>
  <si>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</si>
  <si>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</si>
  <si>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</si>
  <si>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</si>
  <si>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</si>
  <si>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</si>
  <si>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</si>
  <si>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</si>
  <si>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</si>
  <si>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</si>
  <si>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</si>
  <si>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</si>
  <si>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</si>
  <si>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</si>
  <si>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</si>
  <si>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</si>
  <si>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</si>
  <si>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</si>
  <si>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</si>
  <si>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</si>
  <si>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</si>
  <si>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</si>
  <si>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</si>
  <si>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</si>
  <si>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</si>
  <si>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</si>
  <si>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</si>
  <si>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</si>
  <si>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</si>
  <si>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</si>
  <si>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</si>
  <si>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</si>
  <si>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</si>
  <si>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</si>
  <si>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</si>
  <si>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</si>
  <si>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</si>
  <si>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</si>
  <si>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</si>
  <si>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</si>
  <si>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</si>
  <si>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</si>
  <si>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</si>
  <si>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</si>
  <si>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</si>
  <si>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</si>
  <si>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</si>
  <si>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</si>
  <si>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</si>
  <si>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</si>
  <si>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</si>
  <si>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</si>
  <si>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</si>
  <si>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</si>
  <si>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</si>
  <si>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</si>
  <si>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</si>
  <si>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</si>
  <si>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</si>
  <si>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</si>
  <si>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</si>
  <si>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</si>
  <si>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</si>
  <si>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</si>
  <si>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</si>
  <si>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</si>
  <si>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</si>
  <si>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</si>
  <si>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</si>
  <si>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</si>
  <si>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</si>
  <si>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</si>
  <si>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</si>
  <si>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</si>
  <si>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</si>
  <si>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</si>
  <si>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</si>
  <si>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</si>
  <si>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</si>
  <si>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</si>
  <si>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</si>
  <si>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</si>
  <si>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</si>
  <si>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</si>
  <si>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</si>
  <si>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</si>
  <si>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</si>
  <si>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</si>
  <si>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</si>
  <si>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</si>
  <si>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</si>
  <si>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</si>
  <si>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</si>
  <si>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</si>
  <si>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</si>
  <si>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</si>
  <si>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</si>
  <si>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</si>
  <si>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</si>
  <si>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</si>
  <si>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</si>
  <si>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</si>
  <si>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</si>
  <si>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</si>
  <si>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</si>
  <si>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</si>
  <si>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</si>
  <si>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</si>
  <si>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</si>
  <si>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</si>
  <si>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</si>
  <si>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</si>
  <si>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</si>
  <si>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</si>
  <si>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</si>
  <si>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</si>
  <si>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</si>
  <si>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</si>
  <si>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</si>
  <si>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</si>
  <si>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</si>
  <si>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</si>
  <si>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</si>
  <si>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</si>
  <si>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</si>
  <si>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</si>
  <si>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</si>
  <si>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</si>
  <si>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</si>
  <si>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</si>
  <si>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</si>
  <si>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</si>
  <si>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</si>
  <si>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</si>
  <si>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</si>
  <si>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</si>
  <si>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</si>
  <si>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</si>
  <si>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</si>
  <si>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</si>
  <si>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</si>
  <si>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</si>
  <si>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</si>
  <si>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</si>
  <si>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</si>
  <si>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</si>
  <si>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</si>
  <si>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</si>
  <si>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</si>
  <si>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</si>
  <si>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</si>
  <si>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</si>
  <si>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</si>
  <si>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</si>
  <si>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</si>
  <si>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</si>
  <si>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</si>
  <si>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</si>
  <si>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</si>
  <si>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</si>
  <si>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</si>
  <si>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</si>
  <si>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</si>
  <si>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</si>
  <si>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</si>
  <si>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</si>
  <si>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</si>
  <si>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</si>
  <si>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</si>
  <si>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</si>
  <si>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</si>
  <si>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</si>
  <si>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</si>
  <si>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</si>
  <si>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</si>
  <si>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</si>
  <si>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</si>
  <si>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</si>
  <si>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</si>
  <si>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</si>
  <si>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</si>
  <si>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</si>
  <si>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</si>
  <si>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</si>
  <si>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</si>
  <si>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</si>
  <si>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</si>
  <si>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</si>
  <si>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</si>
  <si>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</si>
  <si>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</si>
  <si>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</si>
  <si>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</si>
  <si>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</si>
  <si>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</si>
  <si>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</si>
  <si>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</si>
  <si>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</si>
  <si>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</si>
  <si>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</si>
  <si>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</si>
  <si>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</si>
  <si>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</si>
  <si>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</si>
  <si>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</si>
  <si>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</si>
  <si>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</si>
  <si>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</si>
  <si>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</si>
  <si>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</si>
  <si>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</si>
  <si>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</si>
  <si>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</si>
  <si>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</si>
  <si>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</si>
  <si>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</si>
  <si>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</si>
  <si>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</si>
  <si>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</si>
  <si>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</si>
  <si>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</si>
  <si>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</si>
  <si>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</si>
  <si>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</si>
  <si>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</si>
  <si>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</si>
  <si>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</si>
  <si>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</si>
  <si>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</si>
  <si>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</si>
  <si>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</si>
  <si>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</si>
  <si>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</si>
  <si>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</si>
  <si>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</si>
  <si>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</si>
  <si>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</si>
  <si>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</si>
  <si>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</si>
  <si>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</si>
  <si>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</si>
  <si>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</si>
  <si>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</si>
  <si>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</si>
  <si>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</si>
  <si>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</si>
  <si>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</si>
  <si>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</si>
  <si>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</si>
  <si>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</si>
  <si>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</si>
  <si>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</si>
  <si>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</si>
  <si>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</si>
  <si>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</si>
  <si>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</si>
  <si>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</si>
  <si>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</si>
  <si>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</si>
  <si>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</si>
  <si>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</si>
  <si>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</si>
  <si>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</si>
  <si>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</si>
  <si>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</si>
  <si>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</si>
  <si>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</si>
  <si>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</si>
  <si>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</si>
  <si>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</si>
  <si>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</si>
  <si>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</si>
  <si>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</si>
  <si>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</si>
  <si>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</si>
  <si>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</si>
  <si>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</si>
  <si>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</si>
  <si>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</si>
  <si>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</si>
  <si>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</si>
  <si>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</si>
  <si>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</si>
  <si>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</si>
  <si>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</si>
  <si>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</si>
  <si>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</si>
  <si>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</si>
  <si>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</si>
  <si>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</si>
  <si>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</si>
  <si>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</si>
  <si>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</si>
  <si>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</si>
  <si>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</si>
  <si>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</si>
  <si>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</si>
  <si>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</si>
  <si>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</si>
  <si>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</si>
  <si>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</si>
  <si>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</si>
  <si>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</si>
  <si>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</si>
  <si>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</si>
  <si>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</si>
  <si>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</si>
  <si>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</si>
  <si>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</si>
  <si>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</si>
  <si>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</si>
  <si>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</si>
  <si>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</si>
  <si>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</si>
  <si>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</si>
  <si>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</si>
  <si>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</si>
  <si>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/неконсолидиран: </t>
  </si>
  <si>
    <t>инж.П.Стайков</t>
  </si>
  <si>
    <t>ов</t>
  </si>
  <si>
    <t xml:space="preserve">инж.П.Стайк </t>
  </si>
  <si>
    <t>825397012Ю</t>
  </si>
  <si>
    <t>1 Норекс 1 ЕООД</t>
  </si>
  <si>
    <t>1.Сатура АД</t>
  </si>
  <si>
    <t>2.Консорциум Елмаш</t>
  </si>
  <si>
    <t>3.Цот СП</t>
  </si>
  <si>
    <t>4.Инов. Фонд Здраве и дълголетие</t>
  </si>
  <si>
    <t>АТЛАС ЮНИОН ЕООД</t>
  </si>
  <si>
    <t>АТЛАС ЮЮНИОН ЕООД</t>
  </si>
  <si>
    <t>Дата на съставяне: 25.07.2008 г</t>
  </si>
  <si>
    <t>Дата на съставяне:25.07.2008 г</t>
  </si>
  <si>
    <t>"ОПТЕЛА ЛАЗЕРНИ ТЕХНОЛОГИИ" АД гр.ПЛОВДИВ</t>
  </si>
  <si>
    <t>Дата на съставяне: 15.02.2009 г</t>
  </si>
  <si>
    <t xml:space="preserve">Дата на съставяне:  15.02.2009 г                                     </t>
  </si>
  <si>
    <t xml:space="preserve">Дата  на съставяне: 15.01.2009 г                                                                                                                                </t>
  </si>
  <si>
    <t>КОНСОЛИДИРАН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</si>
</sst>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C65">
      <selection activeCell="H99" sqref="H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878</v>
      </c>
      <c r="F3" s="217" t="s">
        <v>2</v>
      </c>
      <c r="G3" s="172"/>
      <c r="H3" s="461" t="s">
        <v>868</v>
      </c>
    </row>
    <row r="4" spans="1:8" ht="15">
      <c r="A4" s="577" t="s">
        <v>864</v>
      </c>
      <c r="B4" s="583"/>
      <c r="C4" s="583"/>
      <c r="D4" s="583"/>
      <c r="E4" s="504" t="s">
        <v>882</v>
      </c>
      <c r="F4" s="579" t="s">
        <v>3</v>
      </c>
      <c r="G4" s="580"/>
      <c r="H4" s="461">
        <v>717</v>
      </c>
    </row>
    <row r="5" spans="1:8" ht="15">
      <c r="A5" s="577" t="s">
        <v>4</v>
      </c>
      <c r="B5" s="578"/>
      <c r="C5" s="578"/>
      <c r="D5" s="578"/>
      <c r="E5" s="505">
        <v>39813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49</v>
      </c>
      <c r="D11" s="151">
        <v>11</v>
      </c>
      <c r="E11" s="237" t="s">
        <v>21</v>
      </c>
      <c r="F11" s="242" t="s">
        <v>22</v>
      </c>
      <c r="G11" s="152">
        <v>9135</v>
      </c>
      <c r="H11" s="152">
        <v>315</v>
      </c>
    </row>
    <row r="12" spans="1:8" ht="15">
      <c r="A12" s="235" t="s">
        <v>23</v>
      </c>
      <c r="B12" s="241" t="s">
        <v>24</v>
      </c>
      <c r="C12" s="151">
        <v>53</v>
      </c>
      <c r="D12" s="151">
        <v>69</v>
      </c>
      <c r="E12" s="237" t="s">
        <v>25</v>
      </c>
      <c r="F12" s="242" t="s">
        <v>26</v>
      </c>
      <c r="G12" s="153">
        <v>9135</v>
      </c>
      <c r="H12" s="153">
        <v>315</v>
      </c>
    </row>
    <row r="13" spans="1:8" ht="15">
      <c r="A13" s="235" t="s">
        <v>27</v>
      </c>
      <c r="B13" s="241" t="s">
        <v>28</v>
      </c>
      <c r="C13" s="151">
        <v>331</v>
      </c>
      <c r="D13" s="151">
        <v>150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575</v>
      </c>
      <c r="D14" s="151">
        <v>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143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>
        <v>40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182</v>
      </c>
      <c r="D17" s="151">
        <v>167</v>
      </c>
      <c r="E17" s="243" t="s">
        <v>45</v>
      </c>
      <c r="F17" s="245" t="s">
        <v>46</v>
      </c>
      <c r="G17" s="154">
        <f>G11+G14+G15+G16</f>
        <v>9135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34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1367</v>
      </c>
      <c r="D19" s="155">
        <f>SUM(D11:D18)</f>
        <v>440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12557</v>
      </c>
      <c r="D20" s="151">
        <v>12557</v>
      </c>
      <c r="E20" s="237" t="s">
        <v>56</v>
      </c>
      <c r="F20" s="242" t="s">
        <v>57</v>
      </c>
      <c r="G20" s="158">
        <v>16</v>
      </c>
      <c r="H20" s="158">
        <v>16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3337</v>
      </c>
      <c r="H21" s="156">
        <f>SUM(H22:H24)</f>
        <v>3360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57</v>
      </c>
      <c r="H22" s="152">
        <v>25</v>
      </c>
    </row>
    <row r="23" spans="1:13" ht="15">
      <c r="A23" s="235" t="s">
        <v>65</v>
      </c>
      <c r="B23" s="241" t="s">
        <v>66</v>
      </c>
      <c r="C23" s="151">
        <v>193</v>
      </c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3280</v>
      </c>
      <c r="H24" s="152">
        <v>3335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3353</v>
      </c>
      <c r="H25" s="154">
        <f>H19+H20+H21</f>
        <v>3376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197</v>
      </c>
      <c r="D27" s="155">
        <f>SUM(D23:D26)</f>
        <v>1</v>
      </c>
      <c r="E27" s="253" t="s">
        <v>82</v>
      </c>
      <c r="F27" s="242" t="s">
        <v>83</v>
      </c>
      <c r="G27" s="154">
        <f>SUM(G28:G30)</f>
        <v>257</v>
      </c>
      <c r="H27" s="154">
        <f>SUM(H28:H30)</f>
        <v>-67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352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-95</v>
      </c>
      <c r="H29" s="316">
        <v>-67</v>
      </c>
      <c r="M29" s="157"/>
    </row>
    <row r="30" spans="1:8" ht="15">
      <c r="A30" s="235" t="s">
        <v>89</v>
      </c>
      <c r="B30" s="241" t="s">
        <v>90</v>
      </c>
      <c r="C30" s="151">
        <v>231</v>
      </c>
      <c r="D30" s="151">
        <v>62</v>
      </c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515</v>
      </c>
      <c r="H31" s="152">
        <v>9119</v>
      </c>
      <c r="M31" s="157"/>
    </row>
    <row r="32" spans="1:15" ht="15">
      <c r="A32" s="235" t="s">
        <v>97</v>
      </c>
      <c r="B32" s="250" t="s">
        <v>98</v>
      </c>
      <c r="C32" s="155">
        <f>C30+C31</f>
        <v>231</v>
      </c>
      <c r="D32" s="155">
        <f>D30+D31</f>
        <v>62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772</v>
      </c>
      <c r="H33" s="154">
        <f>H27+H31+H32</f>
        <v>9052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712</v>
      </c>
      <c r="D34" s="155">
        <f>SUM(D35:D38)</f>
        <v>40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>
        <v>38</v>
      </c>
      <c r="E36" s="237" t="s">
        <v>109</v>
      </c>
      <c r="F36" s="261" t="s">
        <v>110</v>
      </c>
      <c r="G36" s="154">
        <f>G25+G17+G33</f>
        <v>13260</v>
      </c>
      <c r="H36" s="154">
        <f>H25+H17+H33</f>
        <v>12743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712</v>
      </c>
      <c r="D38" s="151">
        <v>2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862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753</v>
      </c>
      <c r="H43" s="152">
        <v>182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712</v>
      </c>
      <c r="D45" s="155">
        <f>D34+D39+D44</f>
        <v>40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207</v>
      </c>
      <c r="H46" s="152"/>
    </row>
    <row r="47" spans="1:13" ht="15">
      <c r="A47" s="235" t="s">
        <v>142</v>
      </c>
      <c r="B47" s="241" t="s">
        <v>143</v>
      </c>
      <c r="C47" s="151">
        <v>338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960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11</v>
      </c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349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1014</v>
      </c>
      <c r="H53" s="152">
        <v>1014</v>
      </c>
    </row>
    <row r="54" spans="1:8" ht="15">
      <c r="A54" s="235" t="s">
        <v>165</v>
      </c>
      <c r="B54" s="249" t="s">
        <v>166</v>
      </c>
      <c r="C54" s="151">
        <v>3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15416</v>
      </c>
      <c r="D55" s="155">
        <f>D19+D20+D21+D27+D32+D45+D51+D53+D54</f>
        <v>13100</v>
      </c>
      <c r="E55" s="237" t="s">
        <v>171</v>
      </c>
      <c r="F55" s="261" t="s">
        <v>172</v>
      </c>
      <c r="G55" s="154">
        <f>G49+G51+G52+G53+G54</f>
        <v>1974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96</v>
      </c>
      <c r="D58" s="151">
        <v>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</v>
      </c>
      <c r="D59" s="151">
        <v>9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46</v>
      </c>
      <c r="D60" s="151">
        <v>13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1685</v>
      </c>
      <c r="D61" s="151">
        <v>1522</v>
      </c>
      <c r="E61" s="243" t="s">
        <v>188</v>
      </c>
      <c r="F61" s="272" t="s">
        <v>189</v>
      </c>
      <c r="G61" s="154">
        <f>SUM(G62:G68)</f>
        <v>3526</v>
      </c>
      <c r="H61" s="154">
        <f>SUM(H62:H68)</f>
        <v>1292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1590</v>
      </c>
      <c r="H62" s="152">
        <v>183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18</v>
      </c>
      <c r="H63" s="152">
        <v>82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1836</v>
      </c>
      <c r="D64" s="155">
        <f>SUM(D58:D63)</f>
        <v>1599</v>
      </c>
      <c r="E64" s="237" t="s">
        <v>199</v>
      </c>
      <c r="F64" s="242" t="s">
        <v>200</v>
      </c>
      <c r="G64" s="152">
        <v>585</v>
      </c>
      <c r="H64" s="152">
        <v>191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406</v>
      </c>
      <c r="H65" s="152">
        <v>339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471</v>
      </c>
      <c r="H66" s="152">
        <v>304</v>
      </c>
    </row>
    <row r="67" spans="1:8" ht="15">
      <c r="A67" s="235" t="s">
        <v>206</v>
      </c>
      <c r="B67" s="241" t="s">
        <v>207</v>
      </c>
      <c r="C67" s="151">
        <v>631</v>
      </c>
      <c r="D67" s="151">
        <v>444</v>
      </c>
      <c r="E67" s="237" t="s">
        <v>208</v>
      </c>
      <c r="F67" s="242" t="s">
        <v>209</v>
      </c>
      <c r="G67" s="152">
        <v>139</v>
      </c>
      <c r="H67" s="152">
        <v>118</v>
      </c>
    </row>
    <row r="68" spans="1:8" ht="15">
      <c r="A68" s="235" t="s">
        <v>210</v>
      </c>
      <c r="B68" s="241" t="s">
        <v>211</v>
      </c>
      <c r="C68" s="151">
        <v>1439</v>
      </c>
      <c r="D68" s="151">
        <v>140</v>
      </c>
      <c r="E68" s="237" t="s">
        <v>212</v>
      </c>
      <c r="F68" s="242" t="s">
        <v>213</v>
      </c>
      <c r="G68" s="152">
        <v>317</v>
      </c>
      <c r="H68" s="152">
        <v>75</v>
      </c>
    </row>
    <row r="69" spans="1:8" ht="15">
      <c r="A69" s="235" t="s">
        <v>214</v>
      </c>
      <c r="B69" s="241" t="s">
        <v>215</v>
      </c>
      <c r="C69" s="151">
        <v>18</v>
      </c>
      <c r="D69" s="151">
        <v>51</v>
      </c>
      <c r="E69" s="251" t="s">
        <v>77</v>
      </c>
      <c r="F69" s="242" t="s">
        <v>216</v>
      </c>
      <c r="G69" s="152">
        <v>382</v>
      </c>
      <c r="H69" s="152">
        <v>341</v>
      </c>
    </row>
    <row r="70" spans="1:8" ht="15">
      <c r="A70" s="235" t="s">
        <v>217</v>
      </c>
      <c r="B70" s="241" t="s">
        <v>218</v>
      </c>
      <c r="C70" s="151">
        <v>63</v>
      </c>
      <c r="D70" s="151">
        <v>5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2</v>
      </c>
      <c r="D71" s="151"/>
      <c r="E71" s="253" t="s">
        <v>45</v>
      </c>
      <c r="F71" s="273" t="s">
        <v>223</v>
      </c>
      <c r="G71" s="161">
        <f>G59+G60+G61+G69+G70</f>
        <v>3908</v>
      </c>
      <c r="H71" s="161">
        <f>H59+H60+H61+H69+H70</f>
        <v>1633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151</v>
      </c>
      <c r="D72" s="151">
        <v>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25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345</v>
      </c>
      <c r="D74" s="151">
        <v>227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2674</v>
      </c>
      <c r="D75" s="155">
        <f>SUM(D67:D74)</f>
        <v>871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92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4000</v>
      </c>
      <c r="H79" s="162">
        <f>H71+H74+H75+H76</f>
        <v>1633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34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34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63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136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4680</v>
      </c>
      <c r="D93" s="155">
        <f>D64+D75+D84+D91+D92</f>
        <v>2472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20096</v>
      </c>
      <c r="D94" s="164">
        <f>D93+D55</f>
        <v>15572</v>
      </c>
      <c r="E94" s="449" t="s">
        <v>269</v>
      </c>
      <c r="F94" s="289" t="s">
        <v>270</v>
      </c>
      <c r="G94" s="165">
        <f>G36+G39+G55+G79</f>
        <v>20096</v>
      </c>
      <c r="H94" s="165">
        <f>H36+H39+H55+H79</f>
        <v>15572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 t="s">
        <v>874</v>
      </c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1" spans="3:4" ht="12.75">
      <c r="C101" s="169" t="s">
        <v>867</v>
      </c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1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9">
      <selection activeCell="G43" sqref="G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"ОПТЕЛА ЛАЗЕРНИ ТЕХНОЛОГИИ" АД гр.ПЛОВДИВ</v>
      </c>
      <c r="C2" s="586"/>
      <c r="D2" s="586"/>
      <c r="E2" s="586"/>
      <c r="F2" s="588" t="s">
        <v>2</v>
      </c>
      <c r="G2" s="588"/>
      <c r="H2" s="526" t="str">
        <f>'справка №1-БАЛАНС'!H3</f>
        <v>825397012Ю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717</v>
      </c>
    </row>
    <row r="4" spans="1:8" ht="17.25" customHeight="1">
      <c r="A4" s="467" t="s">
        <v>4</v>
      </c>
      <c r="B4" s="587">
        <f>'справка №1-БАЛАНС'!E5</f>
        <v>39813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657</v>
      </c>
      <c r="D9" s="46">
        <v>244</v>
      </c>
      <c r="E9" s="298" t="s">
        <v>284</v>
      </c>
      <c r="F9" s="549" t="s">
        <v>285</v>
      </c>
      <c r="G9" s="550">
        <v>904</v>
      </c>
      <c r="H9" s="550">
        <v>304</v>
      </c>
    </row>
    <row r="10" spans="1:8" ht="12">
      <c r="A10" s="298" t="s">
        <v>286</v>
      </c>
      <c r="B10" s="299" t="s">
        <v>287</v>
      </c>
      <c r="C10" s="46">
        <v>1073</v>
      </c>
      <c r="D10" s="46">
        <v>275</v>
      </c>
      <c r="E10" s="298" t="s">
        <v>288</v>
      </c>
      <c r="F10" s="549" t="s">
        <v>289</v>
      </c>
      <c r="G10" s="550">
        <v>7</v>
      </c>
      <c r="H10" s="550">
        <v>17</v>
      </c>
    </row>
    <row r="11" spans="1:8" ht="12">
      <c r="A11" s="298" t="s">
        <v>290</v>
      </c>
      <c r="B11" s="299" t="s">
        <v>291</v>
      </c>
      <c r="C11" s="46">
        <v>121</v>
      </c>
      <c r="D11" s="46">
        <v>67</v>
      </c>
      <c r="E11" s="300" t="s">
        <v>292</v>
      </c>
      <c r="F11" s="549" t="s">
        <v>293</v>
      </c>
      <c r="G11" s="550">
        <v>137</v>
      </c>
      <c r="H11" s="550">
        <v>43</v>
      </c>
    </row>
    <row r="12" spans="1:8" ht="12">
      <c r="A12" s="298" t="s">
        <v>294</v>
      </c>
      <c r="B12" s="299" t="s">
        <v>295</v>
      </c>
      <c r="C12" s="46">
        <v>549</v>
      </c>
      <c r="D12" s="46">
        <v>79</v>
      </c>
      <c r="E12" s="300" t="s">
        <v>77</v>
      </c>
      <c r="F12" s="549" t="s">
        <v>296</v>
      </c>
      <c r="G12" s="550">
        <v>2999</v>
      </c>
      <c r="H12" s="550">
        <v>10467</v>
      </c>
    </row>
    <row r="13" spans="1:18" ht="12">
      <c r="A13" s="298" t="s">
        <v>297</v>
      </c>
      <c r="B13" s="299" t="s">
        <v>298</v>
      </c>
      <c r="C13" s="46">
        <v>109</v>
      </c>
      <c r="D13" s="46">
        <v>16</v>
      </c>
      <c r="E13" s="301" t="s">
        <v>50</v>
      </c>
      <c r="F13" s="551" t="s">
        <v>299</v>
      </c>
      <c r="G13" s="548">
        <f>SUM(G9:G12)</f>
        <v>4047</v>
      </c>
      <c r="H13" s="548">
        <f>SUM(H9:H12)</f>
        <v>10831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209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-76</v>
      </c>
      <c r="D15" s="47">
        <v>-91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267</v>
      </c>
      <c r="D16" s="47">
        <v>75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2909</v>
      </c>
      <c r="D19" s="49">
        <f>SUM(D9:D15)+D16</f>
        <v>669</v>
      </c>
      <c r="E19" s="304" t="s">
        <v>316</v>
      </c>
      <c r="F19" s="552" t="s">
        <v>317</v>
      </c>
      <c r="G19" s="550">
        <v>49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</v>
      </c>
      <c r="H21" s="550">
        <v>4</v>
      </c>
    </row>
    <row r="22" spans="1:8" ht="24">
      <c r="A22" s="304" t="s">
        <v>323</v>
      </c>
      <c r="B22" s="305" t="s">
        <v>324</v>
      </c>
      <c r="C22" s="46">
        <v>122</v>
      </c>
      <c r="D22" s="46">
        <v>44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402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50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526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3435</v>
      </c>
      <c r="D28" s="50">
        <f>D26+D19</f>
        <v>714</v>
      </c>
      <c r="E28" s="127" t="s">
        <v>338</v>
      </c>
      <c r="F28" s="554" t="s">
        <v>339</v>
      </c>
      <c r="G28" s="548">
        <f>G13+G15+G24</f>
        <v>4097</v>
      </c>
      <c r="H28" s="548">
        <f>H13+H15+H24</f>
        <v>10847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662</v>
      </c>
      <c r="D30" s="50">
        <f>IF((H28-D28)&gt;0,H28-D28,0)</f>
        <v>10133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3435</v>
      </c>
      <c r="D33" s="49">
        <f>D28+D31+D32</f>
        <v>714</v>
      </c>
      <c r="E33" s="127" t="s">
        <v>352</v>
      </c>
      <c r="F33" s="554" t="s">
        <v>353</v>
      </c>
      <c r="G33" s="53">
        <f>G32+G31+G28</f>
        <v>4097</v>
      </c>
      <c r="H33" s="53">
        <f>H32+H31+H28</f>
        <v>10847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662</v>
      </c>
      <c r="D34" s="50">
        <f>IF((H33-D33)&gt;0,H33-D33,0)</f>
        <v>10133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55</v>
      </c>
      <c r="D35" s="49">
        <f>D36+D37+D38</f>
        <v>1014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58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-3</v>
      </c>
      <c r="D37" s="430">
        <v>1014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607</v>
      </c>
      <c r="D39" s="460">
        <f>+IF((H33-D33-D35)&gt;0,H33-D33-D35,0)</f>
        <v>9119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92</v>
      </c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515</v>
      </c>
      <c r="D41" s="52">
        <f>IF(D39-D40&gt;0,D39-D40,0)</f>
        <v>9119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4097</v>
      </c>
      <c r="D42" s="53">
        <f>D33+D35+D39</f>
        <v>10847</v>
      </c>
      <c r="E42" s="128" t="s">
        <v>379</v>
      </c>
      <c r="F42" s="129" t="s">
        <v>380</v>
      </c>
      <c r="G42" s="53">
        <f>G39+G33</f>
        <v>4097</v>
      </c>
      <c r="H42" s="53">
        <f>H39+H33</f>
        <v>10847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>
        <v>39859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875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 t="s">
        <v>865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31" top="0.984251968503937" bottom="0.31" header="0.5118110236220472" footer="0.27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B15">
      <selection activeCell="D29" sqref="D2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ЛАЗЕРНИ ТЕХНОЛОГИИ" АД гр.ПЛОВДИВ</v>
      </c>
      <c r="C4" s="541" t="s">
        <v>2</v>
      </c>
      <c r="D4" s="541" t="str">
        <f>'справка №1-БАЛАНС'!H3</f>
        <v>825397012Ю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717</v>
      </c>
    </row>
    <row r="6" spans="1:6" ht="12" customHeight="1">
      <c r="A6" s="471" t="s">
        <v>4</v>
      </c>
      <c r="B6" s="506">
        <f>'справка №1-БАЛАНС'!E5</f>
        <v>39813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2835</v>
      </c>
      <c r="D10" s="54">
        <v>585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-2555</v>
      </c>
      <c r="D11" s="54">
        <v>-653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117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-436</v>
      </c>
      <c r="D13" s="54">
        <v>-116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-351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-529</v>
      </c>
      <c r="D19" s="54">
        <v>270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-943</v>
      </c>
      <c r="D20" s="55">
        <f>SUM(D10:D19)</f>
        <v>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-509</v>
      </c>
      <c r="D22" s="54">
        <v>-38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1396</v>
      </c>
      <c r="D23" s="54">
        <v>49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1</v>
      </c>
      <c r="D27" s="54">
        <v>-24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888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369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-400</v>
      </c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-4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-36</v>
      </c>
      <c r="D42" s="55">
        <f>SUM(D34:D41)</f>
        <v>-90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-91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227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136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136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C10">
      <selection activeCell="H29" sqref="H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4" t="str">
        <f>'справка №1-БАЛАНС'!E3</f>
        <v>"ОПТЕЛА ЛАЗЕРНИ ТЕХНОЛОГИИ" АД гр.ПЛОВДИВ</v>
      </c>
      <c r="C3" s="574"/>
      <c r="D3" s="574"/>
      <c r="E3" s="574"/>
      <c r="F3" s="574"/>
      <c r="G3" s="574"/>
      <c r="H3" s="574"/>
      <c r="I3" s="574"/>
      <c r="J3" s="476"/>
      <c r="K3" s="576" t="s">
        <v>2</v>
      </c>
      <c r="L3" s="576"/>
      <c r="M3" s="478" t="str">
        <f>'справка №1-БАЛАНС'!H3</f>
        <v>825397012Ю</v>
      </c>
      <c r="N3" s="2"/>
    </row>
    <row r="4" spans="1:15" s="532" customFormat="1" ht="13.5" customHeight="1">
      <c r="A4" s="467" t="s">
        <v>460</v>
      </c>
      <c r="B4" s="574" t="str">
        <f>'справка №1-БАЛАНС'!E4</f>
        <v>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3</v>
      </c>
      <c r="L4" s="591"/>
      <c r="M4" s="478">
        <f>'справка №1-БАЛАНС'!H4</f>
        <v>717</v>
      </c>
      <c r="N4" s="3"/>
      <c r="O4" s="3"/>
    </row>
    <row r="5" spans="1:14" s="532" customFormat="1" ht="12.75" customHeight="1">
      <c r="A5" s="467" t="s">
        <v>4</v>
      </c>
      <c r="B5" s="592">
        <f>'справка №1-БАЛАНС'!E5</f>
        <v>39813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16</v>
      </c>
      <c r="F11" s="58">
        <f>'справка №1-БАЛАНС'!H22</f>
        <v>25</v>
      </c>
      <c r="G11" s="58">
        <f>'справка №1-БАЛАНС'!H23</f>
        <v>0</v>
      </c>
      <c r="H11" s="60">
        <v>3335</v>
      </c>
      <c r="I11" s="58">
        <f>'справка №1-БАЛАНС'!H28+'справка №1-БАЛАНС'!H31</f>
        <v>9119</v>
      </c>
      <c r="J11" s="58">
        <f>'справка №1-БАЛАНС'!H29+'справка №1-БАЛАНС'!H32</f>
        <v>-67</v>
      </c>
      <c r="K11" s="60"/>
      <c r="L11" s="344">
        <f>SUM(C11:K11)</f>
        <v>12743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>
        <v>0</v>
      </c>
      <c r="F13" s="60"/>
      <c r="G13" s="60"/>
      <c r="H13" s="60"/>
      <c r="I13" s="60">
        <v>0</v>
      </c>
      <c r="J13" s="60">
        <v>0</v>
      </c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16</v>
      </c>
      <c r="F15" s="61">
        <f t="shared" si="2"/>
        <v>25</v>
      </c>
      <c r="G15" s="61">
        <f t="shared" si="2"/>
        <v>0</v>
      </c>
      <c r="H15" s="61">
        <f t="shared" si="2"/>
        <v>3335</v>
      </c>
      <c r="I15" s="61">
        <f t="shared" si="2"/>
        <v>9119</v>
      </c>
      <c r="J15" s="61">
        <f t="shared" si="2"/>
        <v>-67</v>
      </c>
      <c r="K15" s="61">
        <f t="shared" si="2"/>
        <v>0</v>
      </c>
      <c r="L15" s="344">
        <f t="shared" si="1"/>
        <v>12743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515</v>
      </c>
      <c r="J16" s="345">
        <f>+'справка №1-БАЛАНС'!G32</f>
        <v>0</v>
      </c>
      <c r="K16" s="60"/>
      <c r="L16" s="344">
        <f t="shared" si="1"/>
        <v>515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8820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-8820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8820</v>
      </c>
      <c r="D19" s="60"/>
      <c r="E19" s="60"/>
      <c r="F19" s="60"/>
      <c r="G19" s="60"/>
      <c r="H19" s="60"/>
      <c r="I19" s="60">
        <v>-8820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-299</v>
      </c>
      <c r="J20" s="60">
        <v>-10</v>
      </c>
      <c r="K20" s="60"/>
      <c r="L20" s="344">
        <f t="shared" si="1"/>
        <v>-309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1</v>
      </c>
      <c r="G28" s="60"/>
      <c r="H28" s="60">
        <v>1</v>
      </c>
      <c r="I28" s="60">
        <v>309</v>
      </c>
      <c r="J28" s="60"/>
      <c r="K28" s="60"/>
      <c r="L28" s="344">
        <f t="shared" si="1"/>
        <v>311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9135</v>
      </c>
      <c r="D29" s="59">
        <f aca="true" t="shared" si="6" ref="D29:M29">D17+D20+D21+D24+D28+D27+D15+D16</f>
        <v>0</v>
      </c>
      <c r="E29" s="59">
        <f t="shared" si="6"/>
        <v>16</v>
      </c>
      <c r="F29" s="59">
        <f t="shared" si="6"/>
        <v>26</v>
      </c>
      <c r="G29" s="59">
        <f t="shared" si="6"/>
        <v>0</v>
      </c>
      <c r="H29" s="59">
        <f t="shared" si="6"/>
        <v>3336</v>
      </c>
      <c r="I29" s="59">
        <f t="shared" si="6"/>
        <v>824</v>
      </c>
      <c r="J29" s="59">
        <f t="shared" si="6"/>
        <v>-77</v>
      </c>
      <c r="K29" s="59">
        <f t="shared" si="6"/>
        <v>0</v>
      </c>
      <c r="L29" s="344">
        <f t="shared" si="1"/>
        <v>13260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9135</v>
      </c>
      <c r="D32" s="59">
        <f t="shared" si="7"/>
        <v>0</v>
      </c>
      <c r="E32" s="59">
        <f t="shared" si="7"/>
        <v>16</v>
      </c>
      <c r="F32" s="59">
        <f t="shared" si="7"/>
        <v>26</v>
      </c>
      <c r="G32" s="59">
        <f t="shared" si="7"/>
        <v>0</v>
      </c>
      <c r="H32" s="59">
        <f t="shared" si="7"/>
        <v>3336</v>
      </c>
      <c r="I32" s="59">
        <f t="shared" si="7"/>
        <v>824</v>
      </c>
      <c r="J32" s="59">
        <f t="shared" si="7"/>
        <v>-77</v>
      </c>
      <c r="K32" s="59">
        <f t="shared" si="7"/>
        <v>0</v>
      </c>
      <c r="L32" s="344">
        <f t="shared" si="1"/>
        <v>13260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73" t="s">
        <v>521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M11" sqref="M11:M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"ОПТЕЛА ЛАЗЕРНИ ТЕХНОЛОГИИ" АД гр.ПЛОВДИВ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825397012Ю</v>
      </c>
      <c r="P2" s="483"/>
      <c r="Q2" s="483"/>
      <c r="R2" s="526"/>
    </row>
    <row r="3" spans="1:18" ht="15">
      <c r="A3" s="605" t="s">
        <v>4</v>
      </c>
      <c r="B3" s="606"/>
      <c r="C3" s="608">
        <f>'справка №1-БАЛАНС'!E5</f>
        <v>39813</v>
      </c>
      <c r="D3" s="608"/>
      <c r="E3" s="608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717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5" t="s">
        <v>529</v>
      </c>
      <c r="R5" s="595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6"/>
      <c r="R6" s="59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3" t="s">
        <v>781</v>
      </c>
      <c r="P44" s="594"/>
      <c r="Q44" s="594"/>
      <c r="R44" s="59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79">
      <selection activeCell="C18" sqref="C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"ОПТЕЛА ЛАЗЕРНИ ТЕХНОЛОГИИ" АД гр.ПЛОВДИВ</v>
      </c>
      <c r="C3" s="616"/>
      <c r="D3" s="526" t="s">
        <v>2</v>
      </c>
      <c r="E3" s="107" t="str">
        <f>'справка №1-БАЛАНС'!H3</f>
        <v>825397012Ю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>
        <f>'справка №1-БАЛАНС'!E5</f>
        <v>39813</v>
      </c>
      <c r="C4" s="614"/>
      <c r="D4" s="527" t="s">
        <v>3</v>
      </c>
      <c r="E4" s="107">
        <f>'справка №1-БАЛАНС'!H4</f>
        <v>717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877</v>
      </c>
      <c r="B109" s="610"/>
      <c r="C109" s="610"/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9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"ОПТЕЛА ЛАЗЕРНИ ТЕХНОЛОГИИ" АД гр.ПЛОВДИВ</v>
      </c>
      <c r="C4" s="617"/>
      <c r="D4" s="617"/>
      <c r="E4" s="617"/>
      <c r="F4" s="617"/>
      <c r="G4" s="623" t="s">
        <v>2</v>
      </c>
      <c r="H4" s="623"/>
      <c r="I4" s="500" t="str">
        <f>'справка №1-БАЛАНС'!H3</f>
        <v>825397012Ю</v>
      </c>
    </row>
    <row r="5" spans="1:9" ht="15">
      <c r="A5" s="501" t="s">
        <v>4</v>
      </c>
      <c r="B5" s="618">
        <f>'справка №1-БАЛАНС'!E5</f>
        <v>39813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717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7">
      <selection activeCell="C63" sqref="C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"ОПТЕЛА ЛАЗЕРНИ ТЕХНОЛОГИИ" АД гр.ПЛОВДИВ</v>
      </c>
      <c r="C5" s="624"/>
      <c r="D5" s="624"/>
      <c r="E5" s="570" t="s">
        <v>2</v>
      </c>
      <c r="F5" s="451" t="str">
        <f>'справка №1-БАЛАНС'!H3</f>
        <v>825397012Ю</v>
      </c>
    </row>
    <row r="6" spans="1:13" ht="15" customHeight="1">
      <c r="A6" s="27" t="s">
        <v>822</v>
      </c>
      <c r="B6" s="625">
        <f>'справка №1-БАЛАНС'!E5</f>
        <v>39813</v>
      </c>
      <c r="C6" s="625"/>
      <c r="D6" s="510"/>
      <c r="E6" s="569" t="s">
        <v>3</v>
      </c>
      <c r="F6" s="511">
        <f>'справка №1-БАЛАНС'!H4</f>
        <v>717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870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871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872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873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6" t="s">
        <v>849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857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soglav2</cp:lastModifiedBy>
  <cp:lastPrinted>2009-04-24T14:28:15Z</cp:lastPrinted>
  <dcterms:created xsi:type="dcterms:W3CDTF">2000-06-29T12:02:40Z</dcterms:created>
  <dcterms:modified xsi:type="dcterms:W3CDTF">2009-04-30T15:54:50Z</dcterms:modified>
  <cp:category/>
  <cp:version/>
  <cp:contentType/>
  <cp:contentStatus/>
</cp:coreProperties>
</file>