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<sst xmlns="http://schemas.openxmlformats.org/spreadsheetml/2006/main" count="1058" uniqueCount="878">
  <si>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</si>
  <si>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</si>
  <si>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</si>
  <si>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</si>
  <si>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</si>
  <si>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</si>
  <si>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</si>
  <si>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</si>
  <si>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</si>
  <si>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</si>
  <si>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</si>
  <si>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</si>
  <si>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</si>
  <si>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</si>
  <si>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</si>
  <si>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</si>
  <si>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</si>
  <si>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</si>
  <si>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</si>
  <si>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</si>
  <si>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</si>
  <si>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</si>
  <si>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</si>
  <si>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</si>
  <si>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</si>
  <si>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</si>
  <si>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</si>
  <si>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</si>
  <si>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</si>
  <si>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</si>
  <si>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</si>
  <si>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</si>
  <si>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</si>
  <si>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</si>
  <si>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</si>
  <si>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</si>
  <si>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</si>
  <si>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</si>
  <si>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</si>
  <si>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</si>
  <si>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</si>
  <si>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</si>
  <si>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</si>
  <si>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</si>
  <si>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</si>
  <si>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</si>
  <si>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</si>
  <si>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</si>
  <si>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</si>
  <si>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</si>
  <si>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</si>
  <si>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</si>
  <si>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</si>
  <si>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</si>
  <si>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</si>
  <si>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</si>
  <si>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</si>
  <si>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</si>
  <si>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</si>
  <si>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</si>
  <si>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</si>
  <si>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</si>
  <si>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</si>
  <si>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</si>
  <si>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</si>
  <si>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</si>
  <si>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</si>
  <si>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</si>
  <si>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</si>
  <si>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</si>
  <si>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</si>
  <si>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</si>
  <si>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</si>
  <si>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</si>
  <si>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</si>
  <si>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</si>
  <si>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</si>
  <si>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</si>
  <si>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</si>
  <si>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</si>
  <si>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</si>
  <si>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</si>
  <si>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</si>
  <si>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</si>
  <si>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</si>
  <si>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</si>
  <si>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</si>
  <si>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</si>
  <si>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</si>
  <si>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</si>
  <si>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</si>
  <si>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</si>
  <si>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</si>
  <si>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</si>
  <si>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</si>
  <si>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</si>
  <si>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</si>
  <si>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</si>
  <si>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</si>
  <si>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</si>
  <si>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</si>
  <si>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</si>
  <si>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</si>
  <si>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</si>
  <si>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</si>
  <si>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</si>
  <si>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</si>
  <si>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</si>
  <si>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</si>
  <si>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</si>
  <si>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</si>
  <si>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</si>
  <si>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</si>
  <si>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</si>
  <si>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</si>
  <si>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</si>
  <si>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</si>
  <si>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</si>
  <si>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</si>
  <si>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</si>
  <si>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</si>
  <si>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</si>
  <si>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</si>
  <si>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</si>
  <si>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</si>
  <si>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</si>
  <si>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</si>
  <si>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</si>
  <si>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</si>
  <si>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</si>
  <si>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</si>
  <si>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</si>
  <si>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</si>
  <si>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</si>
  <si>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</si>
  <si>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</si>
  <si>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</si>
  <si>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</si>
  <si>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</si>
  <si>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</si>
  <si>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</si>
  <si>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</si>
  <si>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</si>
  <si>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</si>
  <si>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</si>
  <si>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</si>
  <si>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</si>
  <si>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</si>
  <si>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</si>
  <si>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</si>
  <si>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</si>
  <si>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</si>
  <si>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</si>
  <si>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</si>
  <si>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</si>
  <si>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</si>
  <si>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</si>
  <si>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</si>
  <si>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</si>
  <si>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</si>
  <si>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</si>
  <si>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</si>
  <si>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</si>
  <si>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</si>
  <si>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</si>
  <si>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</si>
  <si>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</si>
  <si>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</si>
  <si>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</si>
  <si>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</si>
  <si>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</si>
  <si>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</si>
  <si>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</si>
  <si>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</si>
  <si>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</si>
  <si>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</si>
  <si>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</si>
  <si>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</si>
  <si>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</si>
  <si>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</si>
  <si>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</si>
  <si>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</si>
  <si>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</si>
  <si>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</si>
  <si>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</si>
  <si>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</si>
  <si>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</si>
  <si>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</si>
  <si>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</si>
  <si>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</si>
  <si>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</si>
  <si>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</si>
  <si>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</si>
  <si>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</si>
  <si>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</si>
  <si>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</si>
  <si>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</si>
  <si>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</si>
  <si>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</si>
  <si>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</si>
  <si>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</si>
  <si>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</si>
  <si>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</si>
  <si>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</si>
  <si>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</si>
  <si>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</si>
  <si>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</si>
  <si>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</si>
  <si>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</si>
  <si>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</si>
  <si>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</si>
  <si>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</si>
  <si>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</si>
  <si>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</si>
  <si>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</si>
  <si>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</si>
  <si>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</si>
  <si>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</si>
  <si>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</si>
  <si>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</si>
  <si>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</si>
  <si>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</si>
  <si>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</si>
  <si>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</si>
  <si>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</si>
  <si>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</si>
  <si>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</si>
  <si>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</si>
  <si>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</si>
  <si>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</si>
  <si>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</si>
  <si>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</si>
  <si>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</si>
  <si>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</si>
  <si>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</si>
  <si>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</si>
  <si>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</si>
  <si>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</si>
  <si>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</si>
  <si>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</si>
  <si>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</si>
  <si>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</si>
  <si>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</si>
  <si>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</si>
  <si>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</si>
  <si>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</si>
  <si>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</si>
  <si>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</si>
  <si>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</si>
  <si>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</si>
  <si>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</si>
  <si>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</si>
  <si>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</si>
  <si>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</si>
  <si>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</si>
  <si>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</si>
  <si>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</si>
  <si>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</si>
  <si>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</si>
  <si>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</si>
  <si>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</si>
  <si>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</si>
  <si>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</si>
  <si>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</si>
  <si>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</si>
  <si>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</si>
  <si>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</si>
  <si>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</si>
  <si>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</si>
  <si>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</si>
  <si>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</si>
  <si>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</si>
  <si>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</si>
  <si>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</si>
  <si>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</si>
  <si>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</si>
  <si>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</si>
  <si>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</si>
  <si>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</si>
  <si>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</si>
  <si>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</si>
  <si>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</si>
  <si>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</si>
  <si>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</si>
  <si>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</si>
  <si>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</si>
  <si>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</si>
  <si>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</si>
  <si>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</si>
  <si>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</si>
  <si>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</si>
  <si>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</si>
  <si>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</si>
  <si>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</si>
  <si>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</si>
  <si>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</si>
  <si>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</si>
  <si>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</si>
  <si>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</si>
  <si>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</si>
  <si>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</si>
  <si>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</si>
  <si>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</si>
  <si>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</si>
  <si>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</si>
  <si>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</si>
  <si>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</si>
  <si>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</si>
  <si>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</si>
  <si>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</si>
  <si>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</si>
  <si>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</si>
  <si>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</si>
  <si>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</si>
  <si>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</si>
  <si>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</si>
  <si>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</si>
  <si>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</si>
  <si>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</si>
  <si>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</si>
  <si>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</si>
  <si>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</si>
  <si>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</si>
  <si>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</si>
  <si>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</si>
  <si>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</si>
  <si>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</si>
  <si>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</si>
  <si>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</si>
  <si>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</si>
  <si>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</si>
  <si>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</si>
  <si>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</si>
  <si>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</si>
  <si>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</si>
  <si>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</si>
  <si>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</si>
  <si>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</si>
  <si>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</si>
  <si>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</si>
  <si>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</si>
  <si>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</si>
  <si>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</si>
  <si>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</si>
  <si>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</si>
  <si>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</si>
  <si>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</si>
  <si>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</si>
  <si>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</si>
  <si>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</si>
  <si>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</si>
  <si>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</si>
  <si>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</si>
  <si>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</si>
  <si>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</si>
  <si>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</si>
  <si>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</si>
  <si>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</si>
  <si>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</si>
  <si>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</si>
  <si>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</si>
  <si>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</si>
  <si>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</si>
  <si>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</si>
  <si>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</si>
  <si>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</si>
  <si>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</si>
  <si>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</si>
  <si>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</si>
  <si>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</si>
  <si>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</si>
  <si>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</si>
  <si>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</si>
  <si>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</si>
  <si>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</si>
  <si>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</si>
  <si>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</si>
  <si>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</si>
  <si>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</si>
  <si>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</si>
  <si>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</si>
  <si>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</si>
  <si>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</si>
  <si>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</si>
  <si>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</si>
  <si>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</si>
  <si>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</si>
  <si>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</si>
  <si>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</si>
  <si>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</si>
  <si>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</si>
  <si>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</si>
  <si>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</si>
  <si>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</si>
  <si>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</si>
  <si>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</si>
  <si>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</si>
  <si>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</si>
  <si>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</si>
  <si>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</si>
  <si>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</si>
  <si>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</si>
  <si>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</si>
  <si>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</si>
  <si>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</si>
  <si>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</si>
  <si>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</si>
  <si>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</si>
  <si>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</si>
  <si>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</si>
  <si>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</si>
  <si>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</si>
  <si>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</si>
  <si>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</si>
  <si>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</si>
  <si>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</si>
  <si>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</si>
  <si>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</si>
  <si>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</si>
  <si>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</si>
  <si>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</si>
  <si>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</si>
  <si>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</si>
  <si>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</si>
  <si>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</si>
  <si>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</si>
  <si>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</si>
  <si>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</si>
  <si>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</si>
  <si>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</si>
  <si>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</si>
  <si>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</si>
  <si>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</si>
  <si>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</si>
  <si>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</si>
  <si>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</si>
  <si>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</si>
  <si>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</si>
  <si>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</si>
  <si>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</si>
  <si>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</si>
  <si>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</si>
  <si>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</si>
  <si>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</si>
  <si>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</si>
  <si>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</si>
  <si>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</si>
  <si>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</si>
  <si>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</si>
  <si>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</si>
  <si>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</si>
  <si>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</si>
  <si>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</si>
  <si>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</si>
  <si>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</si>
  <si>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</si>
  <si>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</si>
  <si>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</si>
  <si>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</si>
  <si>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</si>
  <si>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</si>
  <si>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</si>
  <si>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</si>
  <si>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</si>
  <si>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</si>
  <si>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</si>
  <si>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</si>
  <si>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</si>
  <si>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</si>
  <si>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</si>
  <si>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</si>
  <si>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</si>
  <si>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</si>
  <si>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</si>
  <si>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</si>
  <si>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</si>
  <si>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</si>
  <si>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</si>
  <si>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</si>
  <si>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</si>
  <si>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</si>
  <si>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</si>
  <si>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</si>
  <si>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</si>
  <si>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</si>
  <si>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</si>
  <si>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</si>
  <si>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</si>
  <si>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</si>
  <si>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</si>
  <si>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</si>
  <si>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</si>
  <si>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</si>
  <si>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</si>
  <si>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</si>
  <si>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</si>
  <si>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</si>
  <si>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</si>
  <si>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</si>
  <si>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</si>
  <si>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</si>
  <si>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</si>
  <si>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</si>
  <si>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</si>
  <si>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</si>
  <si>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</si>
  <si>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</si>
  <si>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</si>
  <si>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</si>
  <si>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</si>
  <si>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</si>
  <si>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</si>
  <si>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</si>
  <si>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</si>
  <si>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</si>
  <si>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</si>
  <si>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</si>
  <si>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</si>
  <si>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</si>
  <si>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</si>
  <si>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</si>
  <si>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</si>
  <si>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</si>
  <si>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</si>
  <si>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</si>
  <si>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</si>
  <si>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</si>
  <si>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</si>
  <si>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</si>
  <si>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</si>
  <si>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</si>
  <si>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</si>
  <si>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</si>
  <si>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</si>
  <si>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</si>
  <si>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</si>
  <si>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</si>
  <si>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</si>
  <si>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</si>
  <si>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</si>
  <si>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</si>
  <si>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</si>
  <si>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</si>
  <si>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</si>
  <si>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</si>
  <si>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</si>
  <si>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</si>
  <si>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</si>
  <si>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</si>
  <si>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</si>
  <si>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</si>
  <si>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</si>
  <si>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</si>
  <si>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</si>
  <si>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</si>
  <si>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</si>
  <si>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</si>
  <si>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</si>
  <si>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</si>
  <si>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</si>
  <si>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</si>
  <si>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</si>
  <si>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</si>
  <si>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</si>
  <si>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</si>
  <si>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</si>
  <si>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</si>
  <si>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</si>
  <si>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</si>
  <si>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</si>
  <si>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</si>
  <si>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</si>
  <si>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</si>
  <si>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</si>
  <si>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</si>
  <si>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</si>
  <si>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</si>
  <si>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</si>
  <si>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</si>
  <si>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</si>
  <si>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</si>
  <si>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</si>
  <si>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</si>
  <si>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</si>
  <si>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</si>
  <si>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</si>
  <si>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</si>
  <si>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</si>
  <si>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</si>
  <si>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</si>
  <si>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</si>
  <si>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</si>
  <si>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</si>
  <si>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</si>
  <si>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</si>
  <si>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</si>
  <si>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</si>
  <si>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</si>
  <si>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</si>
  <si>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</si>
  <si>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</si>
  <si>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</si>
  <si>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</si>
  <si>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</si>
  <si>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</si>
  <si>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</si>
  <si>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</si>
  <si>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</si>
  <si>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</si>
  <si>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</si>
  <si>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</si>
  <si>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</si>
  <si>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</si>
  <si>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</si>
  <si>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</si>
  <si>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</si>
  <si>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</si>
  <si>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</si>
  <si>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</si>
  <si>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</si>
  <si>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</si>
  <si>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</si>
  <si>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</si>
  <si>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</si>
  <si>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</si>
  <si>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</si>
  <si>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</si>
  <si>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</si>
  <si>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</si>
  <si>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</si>
  <si>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</si>
  <si>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</si>
  <si>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</si>
  <si>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</si>
  <si>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</si>
  <si>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</si>
  <si>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</si>
  <si>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</si>
  <si>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</si>
  <si>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</si>
  <si>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</si>
  <si>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</si>
  <si>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</si>
  <si>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</si>
  <si>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</si>
  <si>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</si>
  <si>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</si>
  <si>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</si>
  <si>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</si>
  <si>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</si>
  <si>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</si>
  <si>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</si>
  <si>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</si>
  <si>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</si>
  <si>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</si>
  <si>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</si>
  <si>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</si>
  <si>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</si>
  <si>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</si>
  <si>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</si>
  <si>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</si>
  <si>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</si>
  <si>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</si>
  <si>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</si>
  <si>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</si>
  <si>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</si>
  <si>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</si>
  <si>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</si>
  <si>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</si>
  <si>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</si>
  <si>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</si>
  <si>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</si>
  <si>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</si>
  <si>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</si>
  <si>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</si>
  <si>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</si>
  <si>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</si>
  <si>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</si>
  <si>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</si>
  <si>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</si>
  <si>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</si>
  <si>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</si>
  <si>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</si>
  <si>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</si>
  <si>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</si>
  <si>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</si>
  <si>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</si>
  <si>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</si>
  <si>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</si>
  <si>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</si>
  <si>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</si>
  <si>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</si>
  <si>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</si>
  <si>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</si>
  <si>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</si>
  <si>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</si>
  <si>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</si>
  <si>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</si>
  <si>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</si>
  <si>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</si>
  <si>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</si>
  <si>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</si>
  <si>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</si>
  <si>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</si>
  <si>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</si>
  <si>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</si>
  <si>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</si>
  <si>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</si>
  <si>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</si>
  <si>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</si>
  <si>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</si>
  <si>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</si>
  <si>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</si>
  <si>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</si>
  <si>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</si>
  <si>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</si>
  <si>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</si>
  <si>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</si>
  <si>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</si>
  <si>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</si>
  <si>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</si>
  <si>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</si>
  <si>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</si>
  <si>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</si>
  <si>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</si>
  <si>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</si>
  <si>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</si>
  <si>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</si>
  <si>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</si>
  <si>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</si>
  <si>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</si>
  <si>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</si>
  <si>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</si>
  <si>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</si>
  <si>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</si>
  <si>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</si>
  <si>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</si>
  <si>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</si>
  <si>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</si>
  <si>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</si>
  <si>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</si>
  <si>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</si>
  <si>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</si>
  <si>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</si>
  <si>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</si>
  <si>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</si>
  <si>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</si>
  <si>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</si>
  <si>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</si>
  <si>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</si>
  <si>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</si>
  <si>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</si>
  <si>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</si>
  <si>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</si>
  <si>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</si>
  <si>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</si>
  <si>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</si>
  <si>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</si>
  <si>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</si>
  <si>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</si>
  <si>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</si>
  <si>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</si>
  <si>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</si>
  <si>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</si>
  <si>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</si>
  <si>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</si>
  <si>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</si>
  <si>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</si>
  <si>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</si>
  <si>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</si>
  <si>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</si>
  <si>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</si>
  <si>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</si>
  <si>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</si>
  <si>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</si>
  <si>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</si>
  <si>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</si>
  <si>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</si>
  <si>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</si>
  <si>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</si>
  <si>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</si>
  <si>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</si>
  <si>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</si>
  <si>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</si>
  <si>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</si>
  <si>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</si>
  <si>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</si>
  <si>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</si>
  <si>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</si>
  <si>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</si>
  <si>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</si>
  <si>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</si>
  <si>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</si>
  <si>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</si>
  <si>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</si>
  <si>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</si>
  <si>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</si>
  <si>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</si>
  <si>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</si>
  <si>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</si>
  <si>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</si>
  <si>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</si>
  <si>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</si>
  <si>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</si>
  <si>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</si>
  <si>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</si>
  <si>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</si>
  <si>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</si>
  <si>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</si>
  <si>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</si>
  <si>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</si>
  <si>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</si>
  <si>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</si>
  <si>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</si>
  <si>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</si>
  <si>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</si>
  <si>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</si>
  <si>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</si>
  <si>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</si>
  <si>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</si>
  <si>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</si>
  <si>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</si>
  <si>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</si>
  <si>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</si>
  <si>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</si>
  <si>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</si>
  <si>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</si>
  <si>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</si>
  <si>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</si>
  <si>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</si>
  <si>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</si>
  <si>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</si>
  <si>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</si>
  <si>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</si>
  <si>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</si>
  <si>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</si>
  <si>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</si>
  <si>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</si>
  <si>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</si>
  <si>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</si>
  <si>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</si>
  <si>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</si>
  <si>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</si>
  <si>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</si>
  <si>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</si>
  <si>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</si>
  <si>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</si>
  <si>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</si>
  <si>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</si>
  <si>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 xml:space="preserve">Вид на отчета: неконсолидиран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</si>
  <si>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</si>
  <si>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</si>
  <si>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</si>
  <si>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</si>
  <si>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</si>
  <si>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</si>
  <si>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</si>
  <si>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 xml:space="preserve">Вид на отчета:неконсолидиран </t>
  </si>
  <si>
    <t>АСЕНОВА КРЕПОСТ АД</t>
  </si>
  <si>
    <t>1. АСЕЛА АД</t>
  </si>
  <si>
    <t>2. АК ПЛАСТИК</t>
  </si>
  <si>
    <t>3.ЗАВАРЪЧНИ МАШИНИ АД - гр. Перник</t>
  </si>
  <si>
    <t>Вид на отчета: ГОДИШЕН</t>
  </si>
  <si>
    <t>Отчетен период: 31.03.2016</t>
  </si>
  <si>
    <t>28.04.2016 г.</t>
  </si>
  <si>
    <t xml:space="preserve">Отчетен период: 31.03.2016 г </t>
  </si>
  <si>
    <t xml:space="preserve">Дата на съставяне: 28.04.2016 Г                                     </t>
  </si>
  <si>
    <t>Отчетен период:31.03.2016 г</t>
  </si>
  <si>
    <t>Отчетен период:31.03.2016 г.</t>
  </si>
  <si>
    <t xml:space="preserve">Дата на съставяне: 28.04.2016                         </t>
  </si>
  <si>
    <t>Отчетен период: 31.03.2016 г.</t>
  </si>
  <si>
    <t xml:space="preserve">Дата  на съставяне:28.04.2016 Г.                                                                                                                                </t>
  </si>
  <si>
    <t>Дата на съставяне: 28.04.2016 г</t>
  </si>
  <si>
    <t>Дата на съставяне:28.04.2016 Г</t>
  </si>
  <si>
    <t>Отчетен период:31.03.2016 Г</t>
  </si>
  <si>
    <t>Дата на съставяне: 28.04.2016Г.</t>
  </si>
  <si>
    <r>
      <t xml:space="preserve">Отчетен период:  31.03.2016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</si>
  <si>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3.Аванс за инвестиции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</si>
</sst>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2">
      <selection activeCell="D38" sqref="D38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862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863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5535</v>
      </c>
      <c r="D12" s="205">
        <v>5571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15938</v>
      </c>
      <c r="D13" s="205">
        <v>16184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230</v>
      </c>
      <c r="D14" s="205">
        <v>233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126</v>
      </c>
      <c r="D15" s="205">
        <v>133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47</v>
      </c>
      <c r="D16" s="205">
        <v>47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285</v>
      </c>
      <c r="D17" s="205">
        <v>240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23123</v>
      </c>
      <c r="D19" s="209">
        <f>SUM(D11:D18)</f>
        <v>23370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4545</v>
      </c>
      <c r="H20" s="212">
        <v>4545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11647</v>
      </c>
      <c r="H21" s="210">
        <f>SUM(H22:H24)</f>
        <v>11613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764</v>
      </c>
      <c r="H22" s="206">
        <v>730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13</v>
      </c>
      <c r="D24" s="205">
        <v>14</v>
      </c>
      <c r="E24" s="293" t="s">
        <v>70</v>
      </c>
      <c r="F24" s="298" t="s">
        <v>71</v>
      </c>
      <c r="G24" s="206">
        <v>10883</v>
      </c>
      <c r="H24" s="206">
        <v>10883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35682</v>
      </c>
      <c r="H25" s="208">
        <f>H19+H20+H21</f>
        <v>35648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13</v>
      </c>
      <c r="D27" s="209">
        <f>SUM(D23:D26)</f>
        <v>14</v>
      </c>
      <c r="E27" s="309" t="s">
        <v>81</v>
      </c>
      <c r="F27" s="298" t="s">
        <v>82</v>
      </c>
      <c r="G27" s="208">
        <f>SUM(G28:G30)</f>
        <v>-19092</v>
      </c>
      <c r="H27" s="208">
        <f>SUM(H28:H30)</f>
        <v>-19219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1944</v>
      </c>
      <c r="H28" s="206">
        <v>1817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181</v>
      </c>
      <c r="H31" s="206">
        <v>161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-18911</v>
      </c>
      <c r="H33" s="208">
        <f>H27+H31+H32</f>
        <v>-19058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4045</v>
      </c>
      <c r="D34" s="209">
        <f>SUM(D35:D38)</f>
        <v>4045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4045</v>
      </c>
      <c r="D35" s="205">
        <v>4045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24409</v>
      </c>
      <c r="H36" s="208">
        <f>H25+H17+H33</f>
        <v>24228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2305</v>
      </c>
      <c r="H43" s="206">
        <v>2305</v>
      </c>
      <c r="M43" s="211"/>
    </row>
    <row r="44" spans="1:8" ht="15">
      <c r="A44" s="291" t="s">
        <v>130</v>
      </c>
      <c r="B44" s="320" t="s">
        <v>131</v>
      </c>
      <c r="C44" s="205">
        <v>54</v>
      </c>
      <c r="D44" s="205">
        <v>54</v>
      </c>
      <c r="E44" s="324" t="s">
        <v>132</v>
      </c>
      <c r="F44" s="298" t="s">
        <v>133</v>
      </c>
      <c r="G44" s="206">
        <v>47</v>
      </c>
      <c r="H44" s="206">
        <v>47</v>
      </c>
    </row>
    <row r="45" spans="1:15" ht="15">
      <c r="A45" s="291" t="s">
        <v>134</v>
      </c>
      <c r="B45" s="305" t="s">
        <v>135</v>
      </c>
      <c r="C45" s="209">
        <f>C34+C39+C44</f>
        <v>4099</v>
      </c>
      <c r="D45" s="209">
        <f>D34+D39+D44</f>
        <v>4099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9388</v>
      </c>
      <c r="H47" s="206">
        <v>9388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7</v>
      </c>
      <c r="H48" s="206">
        <v>7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11747</v>
      </c>
      <c r="H49" s="208">
        <f>SUM(H43:H48)</f>
        <v>11747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951</v>
      </c>
      <c r="H51" s="206">
        <v>951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18</v>
      </c>
      <c r="D54" s="205">
        <v>18</v>
      </c>
      <c r="E54" s="293" t="s">
        <v>166</v>
      </c>
      <c r="F54" s="301" t="s">
        <v>167</v>
      </c>
      <c r="G54" s="206">
        <v>2094</v>
      </c>
      <c r="H54" s="206">
        <v>2094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27253</v>
      </c>
      <c r="D55" s="209">
        <f>D19+D20+D21+D27+D32+D45+D51+D53+D54</f>
        <v>27501</v>
      </c>
      <c r="E55" s="293" t="s">
        <v>170</v>
      </c>
      <c r="F55" s="317" t="s">
        <v>171</v>
      </c>
      <c r="G55" s="208">
        <f>G49+G51+G52+G53+G54</f>
        <v>14792</v>
      </c>
      <c r="H55" s="208">
        <f>H49+H51+H52+H53+H54</f>
        <v>14792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2686</v>
      </c>
      <c r="D58" s="205">
        <v>2732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1273</v>
      </c>
      <c r="D59" s="205">
        <v>1099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>
        <v>27</v>
      </c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633</v>
      </c>
      <c r="D61" s="205">
        <v>598</v>
      </c>
      <c r="E61" s="299" t="s">
        <v>187</v>
      </c>
      <c r="F61" s="328" t="s">
        <v>188</v>
      </c>
      <c r="G61" s="208">
        <f>SUM(G62:G68)</f>
        <v>17420</v>
      </c>
      <c r="H61" s="208">
        <f>SUM(H62:H68)</f>
        <v>17081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1982</v>
      </c>
      <c r="H62" s="206">
        <v>2286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10774</v>
      </c>
      <c r="H63" s="206">
        <v>10555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4619</v>
      </c>
      <c r="D64" s="209">
        <f>SUM(D58:D63)</f>
        <v>4429</v>
      </c>
      <c r="E64" s="293" t="s">
        <v>198</v>
      </c>
      <c r="F64" s="298" t="s">
        <v>199</v>
      </c>
      <c r="G64" s="206">
        <v>3581</v>
      </c>
      <c r="H64" s="206">
        <v>3052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97</v>
      </c>
      <c r="H65" s="206">
        <v>72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560</v>
      </c>
      <c r="H66" s="206">
        <v>682</v>
      </c>
    </row>
    <row r="67" spans="1:8" ht="15">
      <c r="A67" s="291" t="s">
        <v>205</v>
      </c>
      <c r="B67" s="297" t="s">
        <v>206</v>
      </c>
      <c r="C67" s="205">
        <v>63</v>
      </c>
      <c r="D67" s="205">
        <v>108</v>
      </c>
      <c r="E67" s="293" t="s">
        <v>207</v>
      </c>
      <c r="F67" s="298" t="s">
        <v>208</v>
      </c>
      <c r="G67" s="206">
        <v>234</v>
      </c>
      <c r="H67" s="206">
        <v>192</v>
      </c>
    </row>
    <row r="68" spans="1:8" ht="15">
      <c r="A68" s="291" t="s">
        <v>209</v>
      </c>
      <c r="B68" s="297" t="s">
        <v>210</v>
      </c>
      <c r="C68" s="205">
        <v>7634</v>
      </c>
      <c r="D68" s="205">
        <v>7128</v>
      </c>
      <c r="E68" s="293" t="s">
        <v>211</v>
      </c>
      <c r="F68" s="298" t="s">
        <v>212</v>
      </c>
      <c r="G68" s="206">
        <v>192</v>
      </c>
      <c r="H68" s="206">
        <v>242</v>
      </c>
    </row>
    <row r="69" spans="1:8" ht="15">
      <c r="A69" s="291" t="s">
        <v>213</v>
      </c>
      <c r="B69" s="297" t="s">
        <v>214</v>
      </c>
      <c r="C69" s="205">
        <v>142</v>
      </c>
      <c r="D69" s="205">
        <v>4</v>
      </c>
      <c r="E69" s="307" t="s">
        <v>76</v>
      </c>
      <c r="F69" s="298" t="s">
        <v>215</v>
      </c>
      <c r="G69" s="206">
        <v>19</v>
      </c>
      <c r="H69" s="206">
        <v>61</v>
      </c>
    </row>
    <row r="70" spans="1:8" ht="15">
      <c r="A70" s="291" t="s">
        <v>216</v>
      </c>
      <c r="B70" s="297" t="s">
        <v>217</v>
      </c>
      <c r="C70" s="205">
        <v>16682</v>
      </c>
      <c r="D70" s="205">
        <v>16542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166</v>
      </c>
      <c r="D71" s="205">
        <v>464</v>
      </c>
      <c r="E71" s="309" t="s">
        <v>44</v>
      </c>
      <c r="F71" s="329" t="s">
        <v>222</v>
      </c>
      <c r="G71" s="215">
        <f>G59+G60+G61+G69+G70</f>
        <v>17439</v>
      </c>
      <c r="H71" s="215">
        <f>H59+H60+H61+H69+H70</f>
        <v>17142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4</v>
      </c>
      <c r="D74" s="205">
        <v>4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24691</v>
      </c>
      <c r="D75" s="209">
        <f>SUM(D67:D74)</f>
        <v>24250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208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4</v>
      </c>
      <c r="D78" s="209">
        <f>SUM(D79:D81)</f>
        <v>4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17647</v>
      </c>
      <c r="H79" s="216">
        <f>H71+H74+H75+H76</f>
        <v>17419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4</v>
      </c>
      <c r="D81" s="205">
        <v>4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4</v>
      </c>
      <c r="D84" s="209">
        <f>D83+D82+D78</f>
        <v>4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145</v>
      </c>
      <c r="D87" s="205">
        <v>74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22</v>
      </c>
      <c r="D88" s="205">
        <v>47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167</v>
      </c>
      <c r="D91" s="209">
        <f>SUM(D87:D90)</f>
        <v>121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>
        <v>114</v>
      </c>
      <c r="D92" s="205">
        <v>134</v>
      </c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29595</v>
      </c>
      <c r="D93" s="209">
        <f>D64+D75+D84+D91+D92</f>
        <v>28938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56848</v>
      </c>
      <c r="D94" s="218">
        <f>D93+D55</f>
        <v>56439</v>
      </c>
      <c r="E94" s="558" t="s">
        <v>268</v>
      </c>
      <c r="F94" s="345" t="s">
        <v>269</v>
      </c>
      <c r="G94" s="219">
        <f>G36+G39+G55+G79</f>
        <v>56848</v>
      </c>
      <c r="H94" s="219">
        <f>H36+H39+H55+H79</f>
        <v>56439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1" t="s">
        <v>850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H53" sqref="H5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5" t="s">
        <v>2</v>
      </c>
      <c r="G2" s="605"/>
      <c r="H2" s="353">
        <f>'справка №1-БАЛАНС'!H3</f>
        <v>115012041</v>
      </c>
    </row>
    <row r="3" spans="1:8" ht="15">
      <c r="A3" s="6" t="s">
        <v>849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865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6874</v>
      </c>
      <c r="D9" s="79">
        <v>6870</v>
      </c>
      <c r="E9" s="363" t="s">
        <v>280</v>
      </c>
      <c r="F9" s="365" t="s">
        <v>281</v>
      </c>
      <c r="G9" s="87">
        <v>9159</v>
      </c>
      <c r="H9" s="87">
        <v>9522</v>
      </c>
    </row>
    <row r="10" spans="1:8" ht="12">
      <c r="A10" s="363" t="s">
        <v>282</v>
      </c>
      <c r="B10" s="364" t="s">
        <v>283</v>
      </c>
      <c r="C10" s="79">
        <v>191</v>
      </c>
      <c r="D10" s="79">
        <v>205</v>
      </c>
      <c r="E10" s="363" t="s">
        <v>284</v>
      </c>
      <c r="F10" s="365" t="s">
        <v>285</v>
      </c>
      <c r="G10" s="87"/>
      <c r="H10" s="87"/>
    </row>
    <row r="11" spans="1:8" ht="12">
      <c r="A11" s="363" t="s">
        <v>286</v>
      </c>
      <c r="B11" s="364" t="s">
        <v>287</v>
      </c>
      <c r="C11" s="79">
        <v>335</v>
      </c>
      <c r="D11" s="79">
        <v>330</v>
      </c>
      <c r="E11" s="366" t="s">
        <v>288</v>
      </c>
      <c r="F11" s="365" t="s">
        <v>289</v>
      </c>
      <c r="G11" s="87">
        <v>57</v>
      </c>
      <c r="H11" s="87">
        <v>77</v>
      </c>
    </row>
    <row r="12" spans="1:8" ht="12">
      <c r="A12" s="363" t="s">
        <v>290</v>
      </c>
      <c r="B12" s="364" t="s">
        <v>291</v>
      </c>
      <c r="C12" s="79">
        <v>1437</v>
      </c>
      <c r="D12" s="79">
        <v>1461</v>
      </c>
      <c r="E12" s="366" t="s">
        <v>76</v>
      </c>
      <c r="F12" s="365" t="s">
        <v>292</v>
      </c>
      <c r="G12" s="87">
        <v>89</v>
      </c>
      <c r="H12" s="87">
        <v>64</v>
      </c>
    </row>
    <row r="13" spans="1:18" ht="12">
      <c r="A13" s="363" t="s">
        <v>293</v>
      </c>
      <c r="B13" s="364" t="s">
        <v>294</v>
      </c>
      <c r="C13" s="79">
        <v>276</v>
      </c>
      <c r="D13" s="79">
        <v>411</v>
      </c>
      <c r="E13" s="367" t="s">
        <v>49</v>
      </c>
      <c r="F13" s="368" t="s">
        <v>295</v>
      </c>
      <c r="G13" s="88">
        <f>SUM(G9:G12)</f>
        <v>9305</v>
      </c>
      <c r="H13" s="88">
        <f>SUM(H9:H12)</f>
        <v>9663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80</v>
      </c>
      <c r="D14" s="79">
        <v>43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-279</v>
      </c>
      <c r="D15" s="80">
        <v>-114</v>
      </c>
      <c r="E15" s="361" t="s">
        <v>300</v>
      </c>
      <c r="F15" s="370" t="s">
        <v>301</v>
      </c>
      <c r="G15" s="87">
        <v>69</v>
      </c>
      <c r="H15" s="87">
        <v>69</v>
      </c>
    </row>
    <row r="16" spans="1:8" ht="12">
      <c r="A16" s="363" t="s">
        <v>302</v>
      </c>
      <c r="B16" s="364" t="s">
        <v>303</v>
      </c>
      <c r="C16" s="80">
        <v>175</v>
      </c>
      <c r="D16" s="80">
        <v>60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/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9089</v>
      </c>
      <c r="D19" s="82">
        <f>SUM(D9:D15)+D16</f>
        <v>9266</v>
      </c>
      <c r="E19" s="373" t="s">
        <v>312</v>
      </c>
      <c r="F19" s="369" t="s">
        <v>313</v>
      </c>
      <c r="G19" s="87">
        <v>255</v>
      </c>
      <c r="H19" s="87">
        <v>222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332</v>
      </c>
      <c r="D22" s="79">
        <v>426</v>
      </c>
      <c r="E22" s="373" t="s">
        <v>321</v>
      </c>
      <c r="F22" s="369" t="s">
        <v>322</v>
      </c>
      <c r="G22" s="87"/>
      <c r="H22" s="87"/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>
        <v>1</v>
      </c>
      <c r="H23" s="87"/>
    </row>
    <row r="24" spans="1:18" ht="12">
      <c r="A24" s="363" t="s">
        <v>327</v>
      </c>
      <c r="B24" s="375" t="s">
        <v>328</v>
      </c>
      <c r="C24" s="79"/>
      <c r="D24" s="79"/>
      <c r="E24" s="367" t="s">
        <v>101</v>
      </c>
      <c r="F24" s="370" t="s">
        <v>329</v>
      </c>
      <c r="G24" s="88">
        <f>SUM(G19:G23)</f>
        <v>256</v>
      </c>
      <c r="H24" s="88">
        <f>SUM(H19:H23)</f>
        <v>222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28</v>
      </c>
      <c r="D25" s="79">
        <v>22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360</v>
      </c>
      <c r="D26" s="82">
        <f>SUM(D22:D25)</f>
        <v>448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9449</v>
      </c>
      <c r="D28" s="83">
        <f>D26+D19</f>
        <v>9714</v>
      </c>
      <c r="E28" s="174" t="s">
        <v>334</v>
      </c>
      <c r="F28" s="370" t="s">
        <v>335</v>
      </c>
      <c r="G28" s="88">
        <f>G13+G15+G24</f>
        <v>9630</v>
      </c>
      <c r="H28" s="88">
        <f>H13+H15+H24</f>
        <v>9954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181</v>
      </c>
      <c r="D30" s="83">
        <f>IF((H28-D28)&gt;0,H28-D28,0)</f>
        <v>240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9449</v>
      </c>
      <c r="D33" s="82">
        <f>D28-D31+D32</f>
        <v>9714</v>
      </c>
      <c r="E33" s="174" t="s">
        <v>348</v>
      </c>
      <c r="F33" s="370" t="s">
        <v>349</v>
      </c>
      <c r="G33" s="90">
        <f>G32-G31+G28</f>
        <v>9630</v>
      </c>
      <c r="H33" s="90">
        <f>H32-H31+H28</f>
        <v>9954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181</v>
      </c>
      <c r="D34" s="83">
        <f>IF((H33-D33)&gt;0,H33-D33,0)</f>
        <v>240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/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181</v>
      </c>
      <c r="D39" s="570">
        <f>+IF((H33-D33-D35)&gt;0,H33-D33-D35,0)</f>
        <v>240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181</v>
      </c>
      <c r="D41" s="85">
        <f>IF(H39=0,IF(D39-D40&gt;0,D39-D40+H40,0),IF(H39-H40&lt;0,H40-H39+D39,0))</f>
        <v>240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9630</v>
      </c>
      <c r="D42" s="86">
        <f>D33+D35+D39</f>
        <v>9954</v>
      </c>
      <c r="E42" s="177" t="s">
        <v>375</v>
      </c>
      <c r="F42" s="178" t="s">
        <v>376</v>
      </c>
      <c r="G42" s="90">
        <f>G39+G33</f>
        <v>9630</v>
      </c>
      <c r="H42" s="90">
        <f>H39+H33</f>
        <v>9954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850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8">
      <selection activeCell="C50" sqref="C50:D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856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99" t="s">
        <v>857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867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9551</v>
      </c>
      <c r="D10" s="92">
        <v>10258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-7537</v>
      </c>
      <c r="D11" s="92">
        <v>-8036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-1662</v>
      </c>
      <c r="D13" s="92">
        <v>-1791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-86</v>
      </c>
      <c r="D14" s="92">
        <v>-53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266</v>
      </c>
      <c r="D20" s="93">
        <f>SUM(D10:D19)</f>
        <v>378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-51</v>
      </c>
      <c r="D22" s="92">
        <v>-3980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13</v>
      </c>
      <c r="D23" s="92">
        <v>58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-1</v>
      </c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/>
      <c r="D25" s="92">
        <v>4034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>
        <v>115</v>
      </c>
      <c r="D26" s="92">
        <v>78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76</v>
      </c>
      <c r="D32" s="93">
        <f>SUM(D22:D31)</f>
        <v>190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/>
      <c r="D36" s="92"/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-182</v>
      </c>
      <c r="D37" s="92">
        <v>-187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-56</v>
      </c>
      <c r="D38" s="92">
        <v>-33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-58</v>
      </c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/>
      <c r="D41" s="92">
        <v>-723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-296</v>
      </c>
      <c r="D42" s="93">
        <f>SUM(D34:D41)</f>
        <v>-943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46</v>
      </c>
      <c r="D43" s="93">
        <f>D42+D32+D20</f>
        <v>-375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245</v>
      </c>
      <c r="D44" s="184">
        <v>620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291</v>
      </c>
      <c r="D45" s="93">
        <f>D44+D43</f>
        <v>245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>
        <v>167</v>
      </c>
      <c r="D46" s="94"/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850</v>
      </c>
      <c r="C50" s="606"/>
      <c r="D50" s="606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851</v>
      </c>
      <c r="C52" s="606"/>
      <c r="D52" s="606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I11" sqref="I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9" t="str">
        <f>'справка №1-БАЛАНС'!E3</f>
        <v> </v>
      </c>
      <c r="D3" s="610"/>
      <c r="E3" s="610"/>
      <c r="F3" s="610"/>
      <c r="G3" s="610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857</v>
      </c>
      <c r="B4" s="574"/>
      <c r="C4" s="609" t="str">
        <f>'справка №1-БАЛАНС'!E4</f>
        <v>АСЕНОВА КРЕПОСТ АД </v>
      </c>
      <c r="D4" s="609"/>
      <c r="E4" s="611"/>
      <c r="F4" s="609"/>
      <c r="G4" s="609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868</v>
      </c>
      <c r="B5" s="572"/>
      <c r="C5" s="609" t="str">
        <f>'справка №1-БАЛАНС'!E5</f>
        <v> 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4545</v>
      </c>
      <c r="F11" s="96">
        <f>'справка №1-БАЛАНС'!H22</f>
        <v>730</v>
      </c>
      <c r="G11" s="96">
        <f>'справка №1-БАЛАНС'!H23</f>
        <v>0</v>
      </c>
      <c r="H11" s="98">
        <v>10883</v>
      </c>
      <c r="I11" s="96">
        <f>'справка №1-БАЛАНС'!H28+'справка №1-БАЛАНС'!H31</f>
        <v>1978</v>
      </c>
      <c r="J11" s="96">
        <f>'справка №1-БАЛАНС'!H29+'справка №1-БАЛАНС'!H32</f>
        <v>-21036</v>
      </c>
      <c r="K11" s="98"/>
      <c r="L11" s="424">
        <f>SUM(C11:K11)</f>
        <v>24228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4545</v>
      </c>
      <c r="F15" s="99">
        <f t="shared" si="2"/>
        <v>730</v>
      </c>
      <c r="G15" s="99">
        <f t="shared" si="2"/>
        <v>0</v>
      </c>
      <c r="H15" s="99">
        <f t="shared" si="2"/>
        <v>10883</v>
      </c>
      <c r="I15" s="99">
        <f t="shared" si="2"/>
        <v>1978</v>
      </c>
      <c r="J15" s="99">
        <f t="shared" si="2"/>
        <v>-21036</v>
      </c>
      <c r="K15" s="99">
        <f t="shared" si="2"/>
        <v>0</v>
      </c>
      <c r="L15" s="424">
        <f t="shared" si="1"/>
        <v>24228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181</v>
      </c>
      <c r="J16" s="425">
        <f>+'справка №1-БАЛАНС'!G32</f>
        <v>0</v>
      </c>
      <c r="K16" s="98"/>
      <c r="L16" s="424">
        <f t="shared" si="1"/>
        <v>181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34</v>
      </c>
      <c r="G17" s="100">
        <f t="shared" si="3"/>
        <v>0</v>
      </c>
      <c r="H17" s="100">
        <f t="shared" si="3"/>
        <v>0</v>
      </c>
      <c r="I17" s="100">
        <f t="shared" si="3"/>
        <v>-34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>
        <v>34</v>
      </c>
      <c r="G19" s="98"/>
      <c r="H19" s="98"/>
      <c r="I19" s="98">
        <v>-34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4545</v>
      </c>
      <c r="F29" s="97">
        <f t="shared" si="6"/>
        <v>764</v>
      </c>
      <c r="G29" s="97">
        <f t="shared" si="6"/>
        <v>0</v>
      </c>
      <c r="H29" s="97">
        <f t="shared" si="6"/>
        <v>10883</v>
      </c>
      <c r="I29" s="97">
        <f t="shared" si="6"/>
        <v>2125</v>
      </c>
      <c r="J29" s="97">
        <f t="shared" si="6"/>
        <v>-21036</v>
      </c>
      <c r="K29" s="97">
        <f t="shared" si="6"/>
        <v>0</v>
      </c>
      <c r="L29" s="424">
        <f t="shared" si="1"/>
        <v>24409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4545</v>
      </c>
      <c r="F32" s="97">
        <f t="shared" si="7"/>
        <v>764</v>
      </c>
      <c r="G32" s="97">
        <f t="shared" si="7"/>
        <v>0</v>
      </c>
      <c r="H32" s="97">
        <f t="shared" si="7"/>
        <v>10883</v>
      </c>
      <c r="I32" s="97">
        <f t="shared" si="7"/>
        <v>2125</v>
      </c>
      <c r="J32" s="97">
        <f t="shared" si="7"/>
        <v>-21036</v>
      </c>
      <c r="K32" s="97">
        <f t="shared" si="7"/>
        <v>0</v>
      </c>
      <c r="L32" s="424">
        <f t="shared" si="1"/>
        <v>24409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871</v>
      </c>
      <c r="B35" s="37"/>
      <c r="C35" s="24"/>
      <c r="D35" s="608" t="s">
        <v>850</v>
      </c>
      <c r="E35" s="608"/>
      <c r="F35" s="608"/>
      <c r="G35" s="608"/>
      <c r="H35" s="608"/>
      <c r="I35" s="608"/>
      <c r="J35" s="24" t="s">
        <v>852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D31" sqref="D3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9" t="s">
        <v>379</v>
      </c>
      <c r="B2" s="622"/>
      <c r="C2" s="585"/>
      <c r="D2" s="600"/>
      <c r="E2" s="609" t="str">
        <f>'справка №1-БАЛАНС'!E3</f>
        <v> </v>
      </c>
      <c r="F2" s="630"/>
      <c r="G2" s="630"/>
      <c r="H2" s="600" t="s">
        <v>858</v>
      </c>
      <c r="I2" s="441"/>
      <c r="J2" s="441"/>
      <c r="K2" s="441"/>
      <c r="L2" s="441"/>
      <c r="M2" s="625" t="s">
        <v>2</v>
      </c>
      <c r="N2" s="621"/>
      <c r="O2" s="621"/>
      <c r="P2" s="626">
        <f>'справка №1-БАЛАНС'!H3</f>
        <v>115012041</v>
      </c>
      <c r="Q2" s="626"/>
      <c r="R2" s="353"/>
    </row>
    <row r="3" spans="1:18" ht="15">
      <c r="A3" s="629" t="s">
        <v>870</v>
      </c>
      <c r="B3" s="622"/>
      <c r="C3" s="586"/>
      <c r="D3" s="586"/>
      <c r="E3" s="609" t="str">
        <f>'справка №1-БАЛАНС'!E5</f>
        <v> </v>
      </c>
      <c r="F3" s="631"/>
      <c r="G3" s="631"/>
      <c r="H3" s="443"/>
      <c r="I3" s="443"/>
      <c r="J3" s="443"/>
      <c r="K3" s="443"/>
      <c r="L3" s="443"/>
      <c r="M3" s="627" t="s">
        <v>3</v>
      </c>
      <c r="N3" s="627"/>
      <c r="O3" s="577"/>
      <c r="P3" s="628" t="str">
        <f>'справка №1-БАЛАНС'!H4</f>
        <v> </v>
      </c>
      <c r="Q3" s="628"/>
      <c r="R3" s="354"/>
    </row>
    <row r="4" spans="1:18" ht="12.75">
      <c r="A4" s="436" t="s">
        <v>517</v>
      </c>
      <c r="B4" s="442"/>
      <c r="C4" s="442"/>
      <c r="D4" s="443"/>
      <c r="E4" s="612"/>
      <c r="F4" s="613"/>
      <c r="G4" s="61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14" t="s">
        <v>458</v>
      </c>
      <c r="B5" s="615"/>
      <c r="C5" s="618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23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23" t="s">
        <v>523</v>
      </c>
      <c r="R5" s="623" t="s">
        <v>524</v>
      </c>
    </row>
    <row r="6" spans="1:18" s="44" customFormat="1" ht="48">
      <c r="A6" s="616"/>
      <c r="B6" s="617"/>
      <c r="C6" s="619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24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24"/>
      <c r="R6" s="624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7937</v>
      </c>
      <c r="E10" s="243"/>
      <c r="F10" s="243"/>
      <c r="G10" s="113">
        <f aca="true" t="shared" si="2" ref="G10:G39">D10+E10-F10</f>
        <v>7937</v>
      </c>
      <c r="H10" s="103"/>
      <c r="I10" s="103"/>
      <c r="J10" s="113">
        <f aca="true" t="shared" si="3" ref="J10:J39">G10+H10-I10</f>
        <v>7937</v>
      </c>
      <c r="K10" s="103">
        <v>2365</v>
      </c>
      <c r="L10" s="103">
        <v>36</v>
      </c>
      <c r="M10" s="103"/>
      <c r="N10" s="113">
        <f aca="true" t="shared" si="4" ref="N10:N39">K10+L10-M10</f>
        <v>2401</v>
      </c>
      <c r="O10" s="103"/>
      <c r="P10" s="103"/>
      <c r="Q10" s="113">
        <f t="shared" si="0"/>
        <v>2401</v>
      </c>
      <c r="R10" s="113">
        <f t="shared" si="1"/>
        <v>5536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39682</v>
      </c>
      <c r="E11" s="243">
        <v>42</v>
      </c>
      <c r="F11" s="243">
        <v>8</v>
      </c>
      <c r="G11" s="113">
        <f t="shared" si="2"/>
        <v>39716</v>
      </c>
      <c r="H11" s="103"/>
      <c r="I11" s="103"/>
      <c r="J11" s="113">
        <f t="shared" si="3"/>
        <v>39716</v>
      </c>
      <c r="K11" s="103">
        <v>23497</v>
      </c>
      <c r="L11" s="103">
        <v>288</v>
      </c>
      <c r="M11" s="103">
        <v>7</v>
      </c>
      <c r="N11" s="113">
        <f t="shared" si="4"/>
        <v>23778</v>
      </c>
      <c r="O11" s="103"/>
      <c r="P11" s="103"/>
      <c r="Q11" s="113">
        <f t="shared" si="0"/>
        <v>23778</v>
      </c>
      <c r="R11" s="113">
        <f t="shared" si="1"/>
        <v>15938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541</v>
      </c>
      <c r="E12" s="243"/>
      <c r="F12" s="243"/>
      <c r="G12" s="113">
        <f t="shared" si="2"/>
        <v>541</v>
      </c>
      <c r="H12" s="103"/>
      <c r="I12" s="103"/>
      <c r="J12" s="113">
        <f t="shared" si="3"/>
        <v>541</v>
      </c>
      <c r="K12" s="103">
        <v>309</v>
      </c>
      <c r="L12" s="103">
        <v>3</v>
      </c>
      <c r="M12" s="103"/>
      <c r="N12" s="113">
        <f t="shared" si="4"/>
        <v>312</v>
      </c>
      <c r="O12" s="103"/>
      <c r="P12" s="103"/>
      <c r="Q12" s="113">
        <f t="shared" si="0"/>
        <v>312</v>
      </c>
      <c r="R12" s="113">
        <f t="shared" si="1"/>
        <v>229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511</v>
      </c>
      <c r="E13" s="243"/>
      <c r="F13" s="243"/>
      <c r="G13" s="113">
        <f t="shared" si="2"/>
        <v>511</v>
      </c>
      <c r="H13" s="103"/>
      <c r="I13" s="103"/>
      <c r="J13" s="113">
        <f t="shared" si="3"/>
        <v>511</v>
      </c>
      <c r="K13" s="103">
        <v>379</v>
      </c>
      <c r="L13" s="103">
        <v>6</v>
      </c>
      <c r="M13" s="103"/>
      <c r="N13" s="113">
        <f t="shared" si="4"/>
        <v>385</v>
      </c>
      <c r="O13" s="103"/>
      <c r="P13" s="103"/>
      <c r="Q13" s="113">
        <f t="shared" si="0"/>
        <v>385</v>
      </c>
      <c r="R13" s="113">
        <f t="shared" si="1"/>
        <v>126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76</v>
      </c>
      <c r="E14" s="243">
        <v>1</v>
      </c>
      <c r="F14" s="243"/>
      <c r="G14" s="113">
        <f t="shared" si="2"/>
        <v>77</v>
      </c>
      <c r="H14" s="103"/>
      <c r="I14" s="103"/>
      <c r="J14" s="113">
        <f t="shared" si="3"/>
        <v>77</v>
      </c>
      <c r="K14" s="103">
        <v>29</v>
      </c>
      <c r="L14" s="103">
        <v>1</v>
      </c>
      <c r="M14" s="103"/>
      <c r="N14" s="113">
        <f t="shared" si="4"/>
        <v>30</v>
      </c>
      <c r="O14" s="103"/>
      <c r="P14" s="103"/>
      <c r="Q14" s="113">
        <f t="shared" si="0"/>
        <v>30</v>
      </c>
      <c r="R14" s="113">
        <f t="shared" si="1"/>
        <v>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96</v>
      </c>
      <c r="E15" s="565">
        <v>149</v>
      </c>
      <c r="F15" s="565">
        <v>84</v>
      </c>
      <c r="G15" s="113">
        <f t="shared" si="2"/>
        <v>161</v>
      </c>
      <c r="H15" s="566"/>
      <c r="I15" s="566"/>
      <c r="J15" s="113">
        <f t="shared" si="3"/>
        <v>161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161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>
        <v>144</v>
      </c>
      <c r="E16" s="243"/>
      <c r="F16" s="243">
        <v>20</v>
      </c>
      <c r="G16" s="113">
        <f t="shared" si="2"/>
        <v>124</v>
      </c>
      <c r="H16" s="103"/>
      <c r="I16" s="103"/>
      <c r="J16" s="113">
        <f t="shared" si="3"/>
        <v>124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124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49949</v>
      </c>
      <c r="E17" s="248">
        <f>SUM(E9:E16)</f>
        <v>192</v>
      </c>
      <c r="F17" s="248">
        <f>SUM(F9:F16)</f>
        <v>112</v>
      </c>
      <c r="G17" s="113">
        <f t="shared" si="2"/>
        <v>50029</v>
      </c>
      <c r="H17" s="114">
        <f>SUM(H9:H16)</f>
        <v>0</v>
      </c>
      <c r="I17" s="114">
        <f>SUM(I9:I16)</f>
        <v>0</v>
      </c>
      <c r="J17" s="113">
        <f t="shared" si="3"/>
        <v>50029</v>
      </c>
      <c r="K17" s="114">
        <f>SUM(K9:K16)</f>
        <v>26579</v>
      </c>
      <c r="L17" s="114">
        <f>SUM(L9:L16)</f>
        <v>334</v>
      </c>
      <c r="M17" s="114">
        <f>SUM(M9:M16)</f>
        <v>7</v>
      </c>
      <c r="N17" s="113">
        <f t="shared" si="4"/>
        <v>26906</v>
      </c>
      <c r="O17" s="114">
        <f>SUM(O9:O16)</f>
        <v>0</v>
      </c>
      <c r="P17" s="114">
        <f>SUM(P9:P16)</f>
        <v>0</v>
      </c>
      <c r="Q17" s="113">
        <f t="shared" si="5"/>
        <v>26906</v>
      </c>
      <c r="R17" s="113">
        <f t="shared" si="6"/>
        <v>23123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61</v>
      </c>
      <c r="E22" s="243"/>
      <c r="F22" s="243"/>
      <c r="G22" s="113">
        <f t="shared" si="2"/>
        <v>61</v>
      </c>
      <c r="H22" s="103"/>
      <c r="I22" s="103"/>
      <c r="J22" s="113">
        <f t="shared" si="3"/>
        <v>61</v>
      </c>
      <c r="K22" s="103">
        <v>48</v>
      </c>
      <c r="L22" s="103">
        <v>1</v>
      </c>
      <c r="M22" s="103"/>
      <c r="N22" s="113">
        <f t="shared" si="4"/>
        <v>49</v>
      </c>
      <c r="O22" s="103"/>
      <c r="P22" s="103"/>
      <c r="Q22" s="113">
        <f t="shared" si="5"/>
        <v>49</v>
      </c>
      <c r="R22" s="113">
        <f t="shared" si="6"/>
        <v>12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>
        <v>1</v>
      </c>
      <c r="E24" s="243"/>
      <c r="F24" s="243"/>
      <c r="G24" s="113">
        <f t="shared" si="2"/>
        <v>1</v>
      </c>
      <c r="H24" s="103"/>
      <c r="I24" s="103"/>
      <c r="J24" s="113">
        <f t="shared" si="3"/>
        <v>1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62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62</v>
      </c>
      <c r="H25" s="104">
        <f t="shared" si="7"/>
        <v>0</v>
      </c>
      <c r="I25" s="104">
        <f t="shared" si="7"/>
        <v>0</v>
      </c>
      <c r="J25" s="105">
        <f t="shared" si="3"/>
        <v>62</v>
      </c>
      <c r="K25" s="104">
        <f t="shared" si="7"/>
        <v>48</v>
      </c>
      <c r="L25" s="104">
        <f t="shared" si="7"/>
        <v>1</v>
      </c>
      <c r="M25" s="104">
        <f t="shared" si="7"/>
        <v>0</v>
      </c>
      <c r="N25" s="105">
        <f t="shared" si="4"/>
        <v>49</v>
      </c>
      <c r="O25" s="104">
        <f t="shared" si="7"/>
        <v>0</v>
      </c>
      <c r="P25" s="104">
        <f t="shared" si="7"/>
        <v>0</v>
      </c>
      <c r="Q25" s="105">
        <f t="shared" si="5"/>
        <v>49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4045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4045</v>
      </c>
      <c r="H27" s="109">
        <f t="shared" si="8"/>
        <v>0</v>
      </c>
      <c r="I27" s="109">
        <f t="shared" si="8"/>
        <v>0</v>
      </c>
      <c r="J27" s="110">
        <f t="shared" si="3"/>
        <v>4045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4045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>
        <v>4045</v>
      </c>
      <c r="E28" s="243"/>
      <c r="F28" s="243"/>
      <c r="G28" s="113">
        <f t="shared" si="2"/>
        <v>4045</v>
      </c>
      <c r="H28" s="103"/>
      <c r="I28" s="103"/>
      <c r="J28" s="113">
        <f t="shared" si="3"/>
        <v>4045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4045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4099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4099</v>
      </c>
      <c r="H38" s="114">
        <f t="shared" si="12"/>
        <v>0</v>
      </c>
      <c r="I38" s="114">
        <f t="shared" si="12"/>
        <v>0</v>
      </c>
      <c r="J38" s="113">
        <f t="shared" si="3"/>
        <v>4099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4099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54110</v>
      </c>
      <c r="E40" s="547">
        <f>E17+E18+E19+E25+E38+E39</f>
        <v>192</v>
      </c>
      <c r="F40" s="547">
        <f aca="true" t="shared" si="13" ref="F40:R40">F17+F18+F19+F25+F38+F39</f>
        <v>112</v>
      </c>
      <c r="G40" s="547">
        <f t="shared" si="13"/>
        <v>54190</v>
      </c>
      <c r="H40" s="547">
        <f t="shared" si="13"/>
        <v>0</v>
      </c>
      <c r="I40" s="547">
        <f t="shared" si="13"/>
        <v>0</v>
      </c>
      <c r="J40" s="547">
        <f t="shared" si="13"/>
        <v>54190</v>
      </c>
      <c r="K40" s="547">
        <f t="shared" si="13"/>
        <v>26627</v>
      </c>
      <c r="L40" s="547">
        <f t="shared" si="13"/>
        <v>335</v>
      </c>
      <c r="M40" s="547">
        <f t="shared" si="13"/>
        <v>7</v>
      </c>
      <c r="N40" s="547">
        <f t="shared" si="13"/>
        <v>26955</v>
      </c>
      <c r="O40" s="547">
        <f t="shared" si="13"/>
        <v>0</v>
      </c>
      <c r="P40" s="547">
        <f t="shared" si="13"/>
        <v>0</v>
      </c>
      <c r="Q40" s="547">
        <f t="shared" si="13"/>
        <v>26955</v>
      </c>
      <c r="R40" s="547">
        <f t="shared" si="13"/>
        <v>27235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853</v>
      </c>
      <c r="I44" s="447"/>
      <c r="J44" s="447"/>
      <c r="K44" s="620"/>
      <c r="L44" s="620"/>
      <c r="M44" s="620"/>
      <c r="N44" s="620"/>
      <c r="O44" s="621" t="s">
        <v>854</v>
      </c>
      <c r="P44" s="622"/>
      <c r="Q44" s="622"/>
      <c r="R44" s="62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602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6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период:"&amp;"31.03.2016 Г           "&amp;'справка №1-БАЛАНС'!E5</f>
        <v>Отчетен период:31.03.2016 Г            </v>
      </c>
      <c r="B4" s="637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18</v>
      </c>
      <c r="D21" s="153">
        <v>18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63</v>
      </c>
      <c r="D24" s="165">
        <f>SUM(D25:D27)</f>
        <v>63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63</v>
      </c>
      <c r="D25" s="153">
        <v>63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7634</v>
      </c>
      <c r="D28" s="153">
        <v>7634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142</v>
      </c>
      <c r="D29" s="153">
        <v>142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16682</v>
      </c>
      <c r="D30" s="153">
        <v>16682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166</v>
      </c>
      <c r="D31" s="153">
        <v>166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4</v>
      </c>
      <c r="D38" s="150">
        <f>SUM(D39:D42)</f>
        <v>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4</v>
      </c>
      <c r="D42" s="153">
        <v>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24691</v>
      </c>
      <c r="D43" s="149">
        <f>D24+D28+D29+D31+D30+D32+D33+D38</f>
        <v>24691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24709</v>
      </c>
      <c r="D44" s="148">
        <f>D43+D21+D19+D9</f>
        <v>24709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2305</v>
      </c>
      <c r="D52" s="148">
        <f>SUM(D53:D55)</f>
        <v>0</v>
      </c>
      <c r="E52" s="165">
        <f>C52-D52</f>
        <v>2305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2280</v>
      </c>
      <c r="D53" s="153"/>
      <c r="E53" s="165">
        <f>C53-D53</f>
        <v>2280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25</v>
      </c>
      <c r="D55" s="153"/>
      <c r="E55" s="165">
        <f t="shared" si="1"/>
        <v>25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47</v>
      </c>
      <c r="D56" s="148">
        <f>D57+D59</f>
        <v>0</v>
      </c>
      <c r="E56" s="165">
        <f t="shared" si="1"/>
        <v>47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47</v>
      </c>
      <c r="D57" s="153"/>
      <c r="E57" s="165">
        <f t="shared" si="1"/>
        <v>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9388</v>
      </c>
      <c r="D63" s="153"/>
      <c r="E63" s="165">
        <f t="shared" si="1"/>
        <v>9388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3052</v>
      </c>
      <c r="D64" s="153"/>
      <c r="E64" s="165">
        <f t="shared" si="1"/>
        <v>3052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>
        <v>7</v>
      </c>
      <c r="D65" s="154"/>
      <c r="E65" s="165">
        <f t="shared" si="1"/>
        <v>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14792</v>
      </c>
      <c r="D66" s="148">
        <f>D52+D56+D61+D62+D63+D64</f>
        <v>0</v>
      </c>
      <c r="E66" s="165">
        <f t="shared" si="1"/>
        <v>14792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1982</v>
      </c>
      <c r="D71" s="150">
        <f>SUM(D72:D74)</f>
        <v>1982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26</v>
      </c>
      <c r="D72" s="153">
        <v>26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1956</v>
      </c>
      <c r="D74" s="153">
        <v>1956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208</v>
      </c>
      <c r="D80" s="148">
        <f>SUM(D81:D84)</f>
        <v>208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>
        <v>208</v>
      </c>
      <c r="D84" s="153">
        <v>208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15438</v>
      </c>
      <c r="D85" s="149">
        <f>SUM(D86:D90)+D94</f>
        <v>15438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10774</v>
      </c>
      <c r="D86" s="153">
        <v>10774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3581</v>
      </c>
      <c r="D87" s="153">
        <v>3581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97</v>
      </c>
      <c r="D88" s="153">
        <v>97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560</v>
      </c>
      <c r="D89" s="153">
        <v>560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192</v>
      </c>
      <c r="D90" s="148">
        <f>SUM(D91:D93)</f>
        <v>192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1</v>
      </c>
      <c r="D92" s="153">
        <v>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191</v>
      </c>
      <c r="D93" s="153">
        <v>191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234</v>
      </c>
      <c r="D94" s="153">
        <v>234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19</v>
      </c>
      <c r="D95" s="153">
        <v>19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17647</v>
      </c>
      <c r="D96" s="149">
        <f>D85+D80+D75+D71+D95</f>
        <v>17647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32439</v>
      </c>
      <c r="D97" s="149">
        <f>D96+D68+D66</f>
        <v>17647</v>
      </c>
      <c r="E97" s="149">
        <f>E96+E68+E66</f>
        <v>14792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773</v>
      </c>
      <c r="B107" s="634"/>
      <c r="C107" s="634"/>
      <c r="D107" s="634"/>
      <c r="E107" s="634"/>
      <c r="F107" s="63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872</v>
      </c>
      <c r="B109" s="633"/>
      <c r="C109" s="633" t="s">
        <v>850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2" t="s">
        <v>851</v>
      </c>
      <c r="D111" s="632"/>
      <c r="E111" s="632"/>
      <c r="F111" s="63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4" sqref="G34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856</v>
      </c>
      <c r="B4" s="578"/>
      <c r="C4" s="609" t="str">
        <f>'справка №1-БАЛАНС'!E3</f>
        <v> </v>
      </c>
      <c r="D4" s="631"/>
      <c r="E4" s="631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874</v>
      </c>
      <c r="B5" s="579"/>
      <c r="C5" s="609" t="str">
        <f>'справка №1-БАЛАНС'!E5</f>
        <v> </v>
      </c>
      <c r="D5" s="640"/>
      <c r="E5" s="640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4</v>
      </c>
      <c r="G19" s="141"/>
      <c r="H19" s="141"/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4</v>
      </c>
      <c r="G26" s="127">
        <f t="shared" si="2"/>
        <v>0</v>
      </c>
      <c r="H26" s="127">
        <f t="shared" si="2"/>
        <v>0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873</v>
      </c>
      <c r="B30" s="639"/>
      <c r="C30" s="639"/>
      <c r="D30" s="568" t="s">
        <v>855</v>
      </c>
      <c r="E30" s="638"/>
      <c r="F30" s="638"/>
      <c r="G30" s="638"/>
      <c r="H30" s="519" t="s">
        <v>854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8">
      <selection activeCell="I21" sqref="I2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856</v>
      </c>
      <c r="B5" s="609" t="str">
        <f>'справка №1-БАЛАНС'!E3</f>
        <v> </v>
      </c>
      <c r="C5" s="630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876</v>
      </c>
      <c r="B6" s="609" t="str">
        <f>'справка №1-БАЛАНС'!E5</f>
        <v> </v>
      </c>
      <c r="C6" s="640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2"/>
      <c r="C7" s="642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64</v>
      </c>
      <c r="D12" s="550">
        <v>51</v>
      </c>
      <c r="E12" s="550"/>
      <c r="F12" s="552">
        <f>C12-E12</f>
        <v>64</v>
      </c>
    </row>
    <row r="13" spans="1:6" ht="12.75">
      <c r="A13" s="66" t="s">
        <v>860</v>
      </c>
      <c r="B13" s="67"/>
      <c r="C13" s="550">
        <v>1</v>
      </c>
      <c r="D13" s="550">
        <v>99</v>
      </c>
      <c r="E13" s="550"/>
      <c r="F13" s="552">
        <f aca="true" t="shared" si="0" ref="F13:F26">C13-E13</f>
        <v>1</v>
      </c>
    </row>
    <row r="14" spans="1:6" ht="12.75">
      <c r="A14" s="66" t="s">
        <v>877</v>
      </c>
      <c r="B14" s="67"/>
      <c r="C14" s="550">
        <v>3980</v>
      </c>
      <c r="D14" s="550"/>
      <c r="E14" s="550"/>
      <c r="F14" s="552">
        <f t="shared" si="0"/>
        <v>3980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4045</v>
      </c>
      <c r="D27" s="536"/>
      <c r="E27" s="536">
        <f>SUM(E12:E26)</f>
        <v>0</v>
      </c>
      <c r="F27" s="551">
        <f>SUM(F12:F26)</f>
        <v>4045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861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4099</v>
      </c>
      <c r="D79" s="536"/>
      <c r="E79" s="536">
        <f>E78+E61+E44+E27</f>
        <v>0</v>
      </c>
      <c r="F79" s="551">
        <f>F78+F61+F44+F27</f>
        <v>4099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875</v>
      </c>
      <c r="B151" s="561"/>
      <c r="C151" s="641" t="s">
        <v>850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851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2016-04-27T14:19:44Z</cp:lastPrinted>
  <dcterms:created xsi:type="dcterms:W3CDTF">2000-06-29T12:02:40Z</dcterms:created>
  <dcterms:modified xsi:type="dcterms:W3CDTF">2016-11-25T13:37:02Z</dcterms:modified>
  <cp:category/>
  <cp:version/>
  <cp:contentType/>
  <cp:contentStatus/>
</cp:coreProperties>
</file>